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7132d1e3bf9786/Bureau/"/>
    </mc:Choice>
  </mc:AlternateContent>
  <xr:revisionPtr revIDLastSave="46" documentId="11_58D1D09644CA9C3729E423B6DFE9F86E1EC8708A" xr6:coauthVersionLast="47" xr6:coauthVersionMax="47" xr10:uidLastSave="{E151681B-E4F5-447B-A2AD-39220F542203}"/>
  <bookViews>
    <workbookView xWindow="-120" yWindow="-120" windowWidth="19440" windowHeight="14880" tabRatio="876" firstSheet="1" activeTab="1" xr2:uid="{00000000-000D-0000-FFFF-FFFF00000000}"/>
  </bookViews>
  <sheets>
    <sheet name="Fonctionnement" sheetId="28" state="hidden" r:id="rId1"/>
    <sheet name="Inscrits" sheetId="2" r:id="rId2"/>
    <sheet name="Equipes" sheetId="3" state="hidden" r:id="rId3"/>
    <sheet name="Qualifs Print" sheetId="5" state="hidden" r:id="rId4"/>
    <sheet name="Qualifs" sheetId="4" r:id="rId5"/>
    <sheet name="Classement" sheetId="6" r:id="rId6"/>
    <sheet name="Class" sheetId="7" state="hidden" r:id="rId7"/>
    <sheet name="Conso" sheetId="8" state="hidden" r:id="rId8"/>
    <sheet name="Conso Print" sheetId="23" state="hidden" r:id="rId9"/>
    <sheet name="ClCons" sheetId="10" state="hidden" r:id="rId10"/>
    <sheet name="T0" sheetId="11" state="hidden" r:id="rId11"/>
    <sheet name="T1_Print" sheetId="24" state="hidden" r:id="rId12"/>
    <sheet name="T1" sheetId="12" r:id="rId13"/>
    <sheet name="T2_Print" sheetId="25" state="hidden" r:id="rId14"/>
    <sheet name="T2" sheetId="14" r:id="rId15"/>
    <sheet name="T3_Print" sheetId="26" state="hidden" r:id="rId16"/>
    <sheet name="T3" sheetId="16" r:id="rId17"/>
    <sheet name="DF_Print" sheetId="27" state="hidden" r:id="rId18"/>
    <sheet name="DF" sheetId="18" r:id="rId19"/>
    <sheet name="Fin" sheetId="21" r:id="rId20"/>
    <sheet name="FinTV" sheetId="20" state="hidden" r:id="rId21"/>
    <sheet name="Stats" sheetId="22" state="hidden" r:id="rId22"/>
  </sheets>
  <definedNames>
    <definedName name="_xlnm._FilterDatabase" localSheetId="5" hidden="1">Classement!$C$1:$G$145</definedName>
    <definedName name="_xlnm._FilterDatabase" localSheetId="2" hidden="1">Equipes!$A$1:$F$32</definedName>
    <definedName name="_xlnm._FilterDatabase" localSheetId="19" hidden="1">Fin!$S$14</definedName>
    <definedName name="_xlnm._FilterDatabase" localSheetId="20" hidden="1">FinTV!$B$13:$D$15</definedName>
    <definedName name="_xlnm._FilterDatabase" localSheetId="1" hidden="1">Inscrits!$E$1:$I$201</definedName>
    <definedName name="_xlnm.Print_Titles" localSheetId="1">Inscrits!$1:$1</definedName>
    <definedName name="man" localSheetId="8">FinTV!#REF!</definedName>
    <definedName name="man" localSheetId="17">DF_Print!$A$1:$B$50</definedName>
    <definedName name="man" localSheetId="19">Fin!#REF!</definedName>
    <definedName name="man" localSheetId="20">FinTV!#REF!</definedName>
    <definedName name="man" localSheetId="0">FinTV!#REF!</definedName>
    <definedName name="man" localSheetId="21">FinTV!#REF!</definedName>
    <definedName name="man" localSheetId="11">T1_Print!$A$1:$B$50</definedName>
    <definedName name="man" localSheetId="13">T2_Print!$A$1:$B$50</definedName>
    <definedName name="man" localSheetId="15">T3_Print!$A$1:$B$50</definedName>
    <definedName name="man">FinTV!#REF!</definedName>
    <definedName name="manu" localSheetId="8">FinTV!#REF!</definedName>
    <definedName name="manu" localSheetId="17">FinTV!#REF!</definedName>
    <definedName name="manu" localSheetId="19">Fin!#REF!</definedName>
    <definedName name="manu" localSheetId="0">FinTV!#REF!</definedName>
    <definedName name="manu" localSheetId="21">FinTV!#REF!</definedName>
    <definedName name="manu" localSheetId="11">FinTV!#REF!</definedName>
    <definedName name="manu" localSheetId="13">FinTV!#REF!</definedName>
    <definedName name="manu" localSheetId="15">FinTV!#REF!</definedName>
    <definedName name="manu">FinTV!#REF!</definedName>
    <definedName name="manu1" localSheetId="8">FinTV!#REF!</definedName>
    <definedName name="manu1" localSheetId="17">FinTV!#REF!</definedName>
    <definedName name="manu1" localSheetId="19">Fin!#REF!</definedName>
    <definedName name="manu1" localSheetId="0">FinTV!#REF!</definedName>
    <definedName name="manu1" localSheetId="21">FinTV!#REF!</definedName>
    <definedName name="manu1" localSheetId="11">FinTV!#REF!</definedName>
    <definedName name="manu1" localSheetId="13">FinTV!#REF!</definedName>
    <definedName name="manu1" localSheetId="15">FinTV!#REF!</definedName>
    <definedName name="manu1">FinTV!#REF!</definedName>
    <definedName name="manu2" localSheetId="8">FinTV!#REF!</definedName>
    <definedName name="manu2" localSheetId="17">FinTV!#REF!</definedName>
    <definedName name="manu2" localSheetId="19">Fin!#REF!</definedName>
    <definedName name="manu2" localSheetId="0">FinTV!#REF!</definedName>
    <definedName name="manu2" localSheetId="21">FinTV!#REF!</definedName>
    <definedName name="manu2" localSheetId="11">FinTV!#REF!</definedName>
    <definedName name="manu2" localSheetId="13">FinTV!#REF!</definedName>
    <definedName name="manu2" localSheetId="15">FinTV!#REF!</definedName>
    <definedName name="manu2">FinTV!#REF!</definedName>
    <definedName name="manu3" localSheetId="8">FinTV!#REF!</definedName>
    <definedName name="manu3" localSheetId="17">FinTV!#REF!</definedName>
    <definedName name="manu3" localSheetId="19">Fin!#REF!</definedName>
    <definedName name="manu3" localSheetId="0">FinTV!#REF!</definedName>
    <definedName name="manu3" localSheetId="21">FinTV!#REF!</definedName>
    <definedName name="manu3" localSheetId="11">FinTV!#REF!</definedName>
    <definedName name="manu3" localSheetId="13">FinTV!#REF!</definedName>
    <definedName name="manu3" localSheetId="15">FinTV!#REF!</definedName>
    <definedName name="manu3">FinTV!#REF!</definedName>
    <definedName name="manu4" localSheetId="8">FinTV!#REF!</definedName>
    <definedName name="manu4" localSheetId="17">FinTV!#REF!</definedName>
    <definedName name="manu4" localSheetId="19">Fin!#REF!</definedName>
    <definedName name="manu4" localSheetId="20">FinTV!#REF!</definedName>
    <definedName name="manu4" localSheetId="0">FinTV!#REF!</definedName>
    <definedName name="manu4" localSheetId="21">FinTV!#REF!</definedName>
    <definedName name="manu4" localSheetId="11">FinTV!#REF!</definedName>
    <definedName name="manu4" localSheetId="13">FinTV!#REF!</definedName>
    <definedName name="manu4" localSheetId="15">FinTV!#REF!</definedName>
    <definedName name="manu4">FinTV!#REF!</definedName>
    <definedName name="manu5" localSheetId="8">FinTV!#REF!</definedName>
    <definedName name="manu5" localSheetId="17">FinTV!#REF!</definedName>
    <definedName name="manu5" localSheetId="19">Fin!#REF!</definedName>
    <definedName name="manu5" localSheetId="0">FinTV!#REF!</definedName>
    <definedName name="manu5" localSheetId="21">FinTV!#REF!</definedName>
    <definedName name="manu5" localSheetId="11">FinTV!#REF!</definedName>
    <definedName name="manu5" localSheetId="13">FinTV!#REF!</definedName>
    <definedName name="manu5" localSheetId="15">FinTV!#REF!</definedName>
    <definedName name="manu5">FinTV!#REF!</definedName>
    <definedName name="manu6" localSheetId="8">FinTV!#REF!</definedName>
    <definedName name="manu6" localSheetId="17">FinTV!#REF!</definedName>
    <definedName name="manu6" localSheetId="19">Fin!#REF!</definedName>
    <definedName name="manu6" localSheetId="0">FinTV!#REF!</definedName>
    <definedName name="manu6" localSheetId="21">FinTV!#REF!</definedName>
    <definedName name="manu6" localSheetId="11">FinTV!#REF!</definedName>
    <definedName name="manu6" localSheetId="13">FinTV!#REF!</definedName>
    <definedName name="manu6" localSheetId="15">FinTV!#REF!</definedName>
    <definedName name="manu6">FinTV!#REF!</definedName>
    <definedName name="manu7" localSheetId="8">FinTV!#REF!</definedName>
    <definedName name="manu7" localSheetId="17">FinTV!#REF!</definedName>
    <definedName name="manu7" localSheetId="19">Fin!#REF!</definedName>
    <definedName name="manu7" localSheetId="0">FinTV!#REF!</definedName>
    <definedName name="manu7" localSheetId="21">FinTV!#REF!</definedName>
    <definedName name="manu7" localSheetId="11">FinTV!#REF!</definedName>
    <definedName name="manu7" localSheetId="13">FinTV!#REF!</definedName>
    <definedName name="manu7" localSheetId="15">FinTV!#REF!</definedName>
    <definedName name="manu7">FinTV!#REF!</definedName>
    <definedName name="manu8" localSheetId="8">FinTV!#REF!</definedName>
    <definedName name="manu8" localSheetId="17">FinTV!#REF!</definedName>
    <definedName name="manu8" localSheetId="19">Fin!#REF!</definedName>
    <definedName name="manu8" localSheetId="0">FinTV!#REF!</definedName>
    <definedName name="manu8" localSheetId="21">FinTV!#REF!</definedName>
    <definedName name="manu8" localSheetId="11">FinTV!#REF!</definedName>
    <definedName name="manu8" localSheetId="13">FinTV!#REF!</definedName>
    <definedName name="manu8" localSheetId="15">FinTV!#REF!</definedName>
    <definedName name="manu8">FinTV!#REF!</definedName>
    <definedName name="nom" localSheetId="8">'Conso Print'!$K:$L</definedName>
    <definedName name="nom" localSheetId="17">'Qualifs Print'!$K:$L</definedName>
    <definedName name="nom" localSheetId="0">'Qualifs Print'!$L:$M</definedName>
    <definedName name="nom" localSheetId="11">'Qualifs Print'!$K:$L</definedName>
    <definedName name="nom" localSheetId="13">'Qualifs Print'!$K:$L</definedName>
    <definedName name="nom" localSheetId="15">'Qualifs Print'!$K:$L</definedName>
    <definedName name="nom">'Qualifs Print'!$L:$M</definedName>
    <definedName name="Z_0E17692A_8130_4406_89ED_E236BB684971_.wvu.Cols" localSheetId="11" hidden="1">T1_Print!$A:$D</definedName>
    <definedName name="Z_0E17692A_8130_4406_89ED_E236BB684971_.wvu.PrintArea" localSheetId="8" hidden="1">'Conso Print'!$C$4:$H$1407</definedName>
    <definedName name="Z_0E17692A_8130_4406_89ED_E236BB684971_.wvu.PrintArea" localSheetId="17" hidden="1">DF_Print!$E$4:$Q$67</definedName>
    <definedName name="Z_0E17692A_8130_4406_89ED_E236BB684971_.wvu.PrintArea" localSheetId="11" hidden="1">T1_Print!$E$4:$Q$367</definedName>
    <definedName name="Z_0E17692A_8130_4406_89ED_E236BB684971_.wvu.PrintArea" localSheetId="13" hidden="1">T2_Print!$E$4:$Q$187</definedName>
    <definedName name="Z_0E17692A_8130_4406_89ED_E236BB684971_.wvu.PrintArea" localSheetId="15" hidden="1">T3_Print!$E$4:$Q$97</definedName>
    <definedName name="Z_0E17692A_8130_4406_89ED_E236BB684971_.wvu.Rows" localSheetId="17" hidden="1">DF_Print!$17:$18,DF_Print!$31:$31,DF_Print!$33:$33,DF_Print!$47:$67</definedName>
    <definedName name="Z_8872DE90_492B_494F_B82A_3CA15BE2084F_.wvu.Cols" localSheetId="18" hidden="1">DF!$AA:$AA</definedName>
    <definedName name="Z_8872DE90_492B_494F_B82A_3CA15BE2084F_.wvu.Cols" localSheetId="19" hidden="1">Fin!$A:$U</definedName>
    <definedName name="Z_8872DE90_492B_494F_B82A_3CA15BE2084F_.wvu.Cols" localSheetId="20" hidden="1">FinTV!$R:$X</definedName>
    <definedName name="Z_8872DE90_492B_494F_B82A_3CA15BE2084F_.wvu.Cols" localSheetId="3" hidden="1">'Qualifs Print'!$A:$A,'Qualifs Print'!$L:$N</definedName>
    <definedName name="Z_8872DE90_492B_494F_B82A_3CA15BE2084F_.wvu.FilterData" localSheetId="2" hidden="1">Equipes!$B$1:$F$19</definedName>
    <definedName name="Z_8872DE90_492B_494F_B82A_3CA15BE2084F_.wvu.FilterData" localSheetId="19" hidden="1">Fin!$S$14</definedName>
    <definedName name="Z_8872DE90_492B_494F_B82A_3CA15BE2084F_.wvu.FilterData" localSheetId="20" hidden="1">FinTV!$B$13:$D$15</definedName>
    <definedName name="Z_8872DE90_492B_494F_B82A_3CA15BE2084F_.wvu.FilterData" localSheetId="1" hidden="1">Inscrits!$E$1:$J$59</definedName>
    <definedName name="Z_8872DE90_492B_494F_B82A_3CA15BE2084F_.wvu.PrintArea" localSheetId="18" hidden="1">DF!$A$1:$AC$15</definedName>
    <definedName name="Z_8872DE90_492B_494F_B82A_3CA15BE2084F_.wvu.PrintArea" localSheetId="19" hidden="1">Fin!$W$1:$AL$72</definedName>
    <definedName name="Z_8872DE90_492B_494F_B82A_3CA15BE2084F_.wvu.PrintArea" localSheetId="1" hidden="1">Inscrits!$A$1:$M$95</definedName>
    <definedName name="Z_8872DE90_492B_494F_B82A_3CA15BE2084F_.wvu.PrintArea" localSheetId="4" hidden="1">Qualifs!$C$1:$AX$157</definedName>
    <definedName name="Z_8872DE90_492B_494F_B82A_3CA15BE2084F_.wvu.PrintArea" localSheetId="3" hidden="1">'Qualifs Print'!$C$4:$H$2343</definedName>
    <definedName name="Z_8872DE90_492B_494F_B82A_3CA15BE2084F_.wvu.PrintArea" localSheetId="12" hidden="1">'T1'!$A$1:$BE$38</definedName>
    <definedName name="Z_8872DE90_492B_494F_B82A_3CA15BE2084F_.wvu.PrintArea" localSheetId="14" hidden="1">'T2'!$A$1:$BD$24</definedName>
    <definedName name="Z_8872DE90_492B_494F_B82A_3CA15BE2084F_.wvu.PrintArea" localSheetId="16" hidden="1">'T3'!$A$1:$AB$24</definedName>
    <definedName name="Z_8872DE90_492B_494F_B82A_3CA15BE2084F_.wvu.PrintTitles" localSheetId="1" hidden="1">Inscrits!$1:$1</definedName>
    <definedName name="Z_A61F1C22_45EB_4F17_B06C_7D75908423F4_.wvu.Cols" localSheetId="18" hidden="1">DF!$AA:$AA</definedName>
    <definedName name="Z_A61F1C22_45EB_4F17_B06C_7D75908423F4_.wvu.Cols" localSheetId="19" hidden="1">Fin!$A:$U</definedName>
    <definedName name="Z_A61F1C22_45EB_4F17_B06C_7D75908423F4_.wvu.Cols" localSheetId="20" hidden="1">FinTV!$R:$X</definedName>
    <definedName name="Z_A61F1C22_45EB_4F17_B06C_7D75908423F4_.wvu.Cols" localSheetId="3" hidden="1">'Qualifs Print'!$A:$A,'Qualifs Print'!$L:$N</definedName>
    <definedName name="Z_A61F1C22_45EB_4F17_B06C_7D75908423F4_.wvu.Cols" localSheetId="11" hidden="1">T1_Print!$A:$D</definedName>
    <definedName name="Z_A61F1C22_45EB_4F17_B06C_7D75908423F4_.wvu.FilterData" localSheetId="2" hidden="1">Equipes!$B$1:$F$19</definedName>
    <definedName name="Z_A61F1C22_45EB_4F17_B06C_7D75908423F4_.wvu.FilterData" localSheetId="19" hidden="1">Fin!$S$14</definedName>
    <definedName name="Z_A61F1C22_45EB_4F17_B06C_7D75908423F4_.wvu.FilterData" localSheetId="20" hidden="1">FinTV!$B$13:$D$15</definedName>
    <definedName name="Z_A61F1C22_45EB_4F17_B06C_7D75908423F4_.wvu.FilterData" localSheetId="1" hidden="1">Inscrits!$E$1:$J$59</definedName>
    <definedName name="Z_A61F1C22_45EB_4F17_B06C_7D75908423F4_.wvu.PrintArea" localSheetId="8" hidden="1">'Conso Print'!$C$4:$H$1407</definedName>
    <definedName name="Z_A61F1C22_45EB_4F17_B06C_7D75908423F4_.wvu.PrintArea" localSheetId="18" hidden="1">DF!$A$1:$AC$15</definedName>
    <definedName name="Z_A61F1C22_45EB_4F17_B06C_7D75908423F4_.wvu.PrintArea" localSheetId="17" hidden="1">DF_Print!$E$4:$Q$67</definedName>
    <definedName name="Z_A61F1C22_45EB_4F17_B06C_7D75908423F4_.wvu.PrintArea" localSheetId="19" hidden="1">Fin!$W$1:$AL$72</definedName>
    <definedName name="Z_A61F1C22_45EB_4F17_B06C_7D75908423F4_.wvu.PrintArea" localSheetId="1" hidden="1">Inscrits!$A$1:$M$95</definedName>
    <definedName name="Z_A61F1C22_45EB_4F17_B06C_7D75908423F4_.wvu.PrintArea" localSheetId="4" hidden="1">Qualifs!$C$1:$AX$157</definedName>
    <definedName name="Z_A61F1C22_45EB_4F17_B06C_7D75908423F4_.wvu.PrintArea" localSheetId="3" hidden="1">'Qualifs Print'!$C$4:$H$2343</definedName>
    <definedName name="Z_A61F1C22_45EB_4F17_B06C_7D75908423F4_.wvu.PrintArea" localSheetId="12" hidden="1">'T1'!$A$1:$BE$38</definedName>
    <definedName name="Z_A61F1C22_45EB_4F17_B06C_7D75908423F4_.wvu.PrintArea" localSheetId="11" hidden="1">T1_Print!$E$4:$Q$367</definedName>
    <definedName name="Z_A61F1C22_45EB_4F17_B06C_7D75908423F4_.wvu.PrintArea" localSheetId="14" hidden="1">'T2'!$A$1:$BD$24</definedName>
    <definedName name="Z_A61F1C22_45EB_4F17_B06C_7D75908423F4_.wvu.PrintArea" localSheetId="13" hidden="1">T2_Print!$E$4:$Q$187</definedName>
    <definedName name="Z_A61F1C22_45EB_4F17_B06C_7D75908423F4_.wvu.PrintArea" localSheetId="16" hidden="1">'T3'!$A$1:$AB$24</definedName>
    <definedName name="Z_A61F1C22_45EB_4F17_B06C_7D75908423F4_.wvu.PrintArea" localSheetId="15" hidden="1">T3_Print!$E$4:$Q$97</definedName>
    <definedName name="Z_A61F1C22_45EB_4F17_B06C_7D75908423F4_.wvu.PrintTitles" localSheetId="1" hidden="1">Inscrits!$1:$1</definedName>
    <definedName name="Z_A61F1C22_45EB_4F17_B06C_7D75908423F4_.wvu.Rows" localSheetId="17" hidden="1">DF_Print!$17:$18,DF_Print!$31:$31,DF_Print!$33:$33,DF_Print!$47:$67</definedName>
    <definedName name="Z_C9F8B074_CF18_4CC0_A0FA_89C3CFAA8DDC_.wvu.Cols" localSheetId="18" hidden="1">DF!$AA:$AA</definedName>
    <definedName name="Z_C9F8B074_CF18_4CC0_A0FA_89C3CFAA8DDC_.wvu.Cols" localSheetId="19" hidden="1">Fin!$A:$U</definedName>
    <definedName name="Z_C9F8B074_CF18_4CC0_A0FA_89C3CFAA8DDC_.wvu.Cols" localSheetId="20" hidden="1">FinTV!$R:$X</definedName>
    <definedName name="Z_C9F8B074_CF18_4CC0_A0FA_89C3CFAA8DDC_.wvu.Cols" localSheetId="3" hidden="1">'Qualifs Print'!$A:$A,'Qualifs Print'!$L:$N</definedName>
    <definedName name="Z_C9F8B074_CF18_4CC0_A0FA_89C3CFAA8DDC_.wvu.FilterData" localSheetId="2" hidden="1">Equipes!$B$1:$F$19</definedName>
    <definedName name="Z_C9F8B074_CF18_4CC0_A0FA_89C3CFAA8DDC_.wvu.FilterData" localSheetId="19" hidden="1">Fin!$S$14</definedName>
    <definedName name="Z_C9F8B074_CF18_4CC0_A0FA_89C3CFAA8DDC_.wvu.FilterData" localSheetId="20" hidden="1">FinTV!$B$13:$D$15</definedName>
    <definedName name="Z_C9F8B074_CF18_4CC0_A0FA_89C3CFAA8DDC_.wvu.FilterData" localSheetId="1" hidden="1">Inscrits!$E$1:$J$59</definedName>
    <definedName name="Z_C9F8B074_CF18_4CC0_A0FA_89C3CFAA8DDC_.wvu.PrintArea" localSheetId="18" hidden="1">DF!$A$1:$AC$15</definedName>
    <definedName name="Z_C9F8B074_CF18_4CC0_A0FA_89C3CFAA8DDC_.wvu.PrintArea" localSheetId="19" hidden="1">Fin!$W$1:$AL$72</definedName>
    <definedName name="Z_C9F8B074_CF18_4CC0_A0FA_89C3CFAA8DDC_.wvu.PrintArea" localSheetId="1" hidden="1">Inscrits!$A$1:$M$95</definedName>
    <definedName name="Z_C9F8B074_CF18_4CC0_A0FA_89C3CFAA8DDC_.wvu.PrintArea" localSheetId="4" hidden="1">Qualifs!$C$1:$AX$157</definedName>
    <definedName name="Z_C9F8B074_CF18_4CC0_A0FA_89C3CFAA8DDC_.wvu.PrintArea" localSheetId="3" hidden="1">'Qualifs Print'!$C$4:$H$2343</definedName>
    <definedName name="Z_C9F8B074_CF18_4CC0_A0FA_89C3CFAA8DDC_.wvu.PrintArea" localSheetId="12" hidden="1">'T1'!$A$1:$BE$38</definedName>
    <definedName name="Z_C9F8B074_CF18_4CC0_A0FA_89C3CFAA8DDC_.wvu.PrintArea" localSheetId="14" hidden="1">'T2'!$A$1:$BD$24</definedName>
    <definedName name="Z_C9F8B074_CF18_4CC0_A0FA_89C3CFAA8DDC_.wvu.PrintArea" localSheetId="16" hidden="1">'T3'!$A$1:$AB$24</definedName>
    <definedName name="Z_C9F8B074_CF18_4CC0_A0FA_89C3CFAA8DDC_.wvu.PrintTitles" localSheetId="1" hidden="1">Inscrits!$1:$1</definedName>
    <definedName name="Z_CC246100_15F9_4E25_8370_A92C87538AE9_.wvu.Cols" localSheetId="18" hidden="1">DF!$AA:$AA</definedName>
    <definedName name="Z_CC246100_15F9_4E25_8370_A92C87538AE9_.wvu.Cols" localSheetId="19" hidden="1">Fin!$A:$U</definedName>
    <definedName name="Z_CC246100_15F9_4E25_8370_A92C87538AE9_.wvu.Cols" localSheetId="20" hidden="1">FinTV!$R:$X</definedName>
    <definedName name="Z_CC246100_15F9_4E25_8370_A92C87538AE9_.wvu.Cols" localSheetId="11" hidden="1">T1_Print!$A:$E</definedName>
    <definedName name="Z_CC246100_15F9_4E25_8370_A92C87538AE9_.wvu.FilterData" localSheetId="2" hidden="1">Equipes!$B$1:$F$19</definedName>
    <definedName name="Z_CC246100_15F9_4E25_8370_A92C87538AE9_.wvu.FilterData" localSheetId="19" hidden="1">Fin!$S$14</definedName>
    <definedName name="Z_CC246100_15F9_4E25_8370_A92C87538AE9_.wvu.FilterData" localSheetId="20" hidden="1">FinTV!$B$13:$D$15</definedName>
    <definedName name="Z_CC246100_15F9_4E25_8370_A92C87538AE9_.wvu.FilterData" localSheetId="1" hidden="1">Inscrits!$E$1:$J$59</definedName>
    <definedName name="Z_CC246100_15F9_4E25_8370_A92C87538AE9_.wvu.PrintArea" localSheetId="8" hidden="1">'Conso Print'!$C$4:$H$1368</definedName>
    <definedName name="Z_CC246100_15F9_4E25_8370_A92C87538AE9_.wvu.PrintArea" localSheetId="17" hidden="1">DF_Print!$E$4:$Q$67</definedName>
    <definedName name="Z_CC246100_15F9_4E25_8370_A92C87538AE9_.wvu.PrintArea" localSheetId="19" hidden="1">Fin!$W$4:$AD$8</definedName>
    <definedName name="Z_CC246100_15F9_4E25_8370_A92C87538AE9_.wvu.PrintArea" localSheetId="1" hidden="1">Inscrits!$A$1:$M$95</definedName>
    <definedName name="Z_CC246100_15F9_4E25_8370_A92C87538AE9_.wvu.PrintArea" localSheetId="3" hidden="1">'Qualifs Print'!$C$4:$H$1474</definedName>
    <definedName name="Z_CC246100_15F9_4E25_8370_A92C87538AE9_.wvu.PrintArea" localSheetId="11" hidden="1">T1_Print!$E$4:$Q$367</definedName>
    <definedName name="Z_CC246100_15F9_4E25_8370_A92C87538AE9_.wvu.PrintArea" localSheetId="13" hidden="1">T2_Print!$E$4:$Q$187</definedName>
    <definedName name="Z_CC246100_15F9_4E25_8370_A92C87538AE9_.wvu.PrintArea" localSheetId="15" hidden="1">T3_Print!$E$4:$Q$97</definedName>
    <definedName name="Z_CC246100_15F9_4E25_8370_A92C87538AE9_.wvu.PrintTitles" localSheetId="1" hidden="1">Inscrits!$1:$1</definedName>
    <definedName name="Z_E212E838_668B_4B66_B9A1_5EDD43D3BBA0_.wvu.Cols" localSheetId="11" hidden="1">T1_Print!$A:$D</definedName>
    <definedName name="Z_E212E838_668B_4B66_B9A1_5EDD43D3BBA0_.wvu.PrintArea" localSheetId="8" hidden="1">'Conso Print'!$C$4:$H$1407</definedName>
    <definedName name="Z_E212E838_668B_4B66_B9A1_5EDD43D3BBA0_.wvu.PrintArea" localSheetId="17" hidden="1">DF_Print!$E$4:$Q$67</definedName>
    <definedName name="Z_E212E838_668B_4B66_B9A1_5EDD43D3BBA0_.wvu.PrintArea" localSheetId="11" hidden="1">T1_Print!$E$4:$Q$367</definedName>
    <definedName name="Z_E212E838_668B_4B66_B9A1_5EDD43D3BBA0_.wvu.PrintArea" localSheetId="13" hidden="1">T2_Print!$E$4:$Q$187</definedName>
    <definedName name="Z_E212E838_668B_4B66_B9A1_5EDD43D3BBA0_.wvu.PrintArea" localSheetId="15" hidden="1">T3_Print!$E$4:$Q$97</definedName>
    <definedName name="Z_E212E838_668B_4B66_B9A1_5EDD43D3BBA0_.wvu.Rows" localSheetId="17" hidden="1">DF_Print!$17:$18,DF_Print!$31:$31,DF_Print!$33:$33,DF_Print!$47:$67</definedName>
    <definedName name="Z_E420E299_21F5_467B_9B0B_6935C3BA7EA5_.wvu.Cols" localSheetId="18" hidden="1">DF!$AA:$AA</definedName>
    <definedName name="Z_E420E299_21F5_467B_9B0B_6935C3BA7EA5_.wvu.Cols" localSheetId="19" hidden="1">Fin!$A:$U</definedName>
    <definedName name="Z_E420E299_21F5_467B_9B0B_6935C3BA7EA5_.wvu.Cols" localSheetId="20" hidden="1">FinTV!$R:$X</definedName>
    <definedName name="Z_E420E299_21F5_467B_9B0B_6935C3BA7EA5_.wvu.Cols" localSheetId="3" hidden="1">'Qualifs Print'!$A:$A,'Qualifs Print'!$L:$N</definedName>
    <definedName name="Z_E420E299_21F5_467B_9B0B_6935C3BA7EA5_.wvu.Cols" localSheetId="11" hidden="1">T1_Print!$A:$D</definedName>
    <definedName name="Z_E420E299_21F5_467B_9B0B_6935C3BA7EA5_.wvu.FilterData" localSheetId="2" hidden="1">Equipes!$B$1:$F$19</definedName>
    <definedName name="Z_E420E299_21F5_467B_9B0B_6935C3BA7EA5_.wvu.FilterData" localSheetId="19" hidden="1">Fin!$S$14</definedName>
    <definedName name="Z_E420E299_21F5_467B_9B0B_6935C3BA7EA5_.wvu.FilterData" localSheetId="20" hidden="1">FinTV!$B$13:$D$15</definedName>
    <definedName name="Z_E420E299_21F5_467B_9B0B_6935C3BA7EA5_.wvu.FilterData" localSheetId="1" hidden="1">Inscrits!$E$1:$J$59</definedName>
    <definedName name="Z_E420E299_21F5_467B_9B0B_6935C3BA7EA5_.wvu.PrintArea" localSheetId="8" hidden="1">'Conso Print'!$C$4:$H$1407</definedName>
    <definedName name="Z_E420E299_21F5_467B_9B0B_6935C3BA7EA5_.wvu.PrintArea" localSheetId="18" hidden="1">DF!$A$1:$AC$15</definedName>
    <definedName name="Z_E420E299_21F5_467B_9B0B_6935C3BA7EA5_.wvu.PrintArea" localSheetId="17" hidden="1">DF_Print!$E$4:$Q$67</definedName>
    <definedName name="Z_E420E299_21F5_467B_9B0B_6935C3BA7EA5_.wvu.PrintArea" localSheetId="19" hidden="1">Fin!$W$1:$AL$72</definedName>
    <definedName name="Z_E420E299_21F5_467B_9B0B_6935C3BA7EA5_.wvu.PrintArea" localSheetId="1" hidden="1">Inscrits!$A$1:$M$95</definedName>
    <definedName name="Z_E420E299_21F5_467B_9B0B_6935C3BA7EA5_.wvu.PrintArea" localSheetId="4" hidden="1">Qualifs!$C$1:$AX$157</definedName>
    <definedName name="Z_E420E299_21F5_467B_9B0B_6935C3BA7EA5_.wvu.PrintArea" localSheetId="3" hidden="1">'Qualifs Print'!$C$4:$H$2343</definedName>
    <definedName name="Z_E420E299_21F5_467B_9B0B_6935C3BA7EA5_.wvu.PrintArea" localSheetId="12" hidden="1">'T1'!$A$1:$BE$38</definedName>
    <definedName name="Z_E420E299_21F5_467B_9B0B_6935C3BA7EA5_.wvu.PrintArea" localSheetId="11" hidden="1">T1_Print!$E$4:$Q$367</definedName>
    <definedName name="Z_E420E299_21F5_467B_9B0B_6935C3BA7EA5_.wvu.PrintArea" localSheetId="14" hidden="1">'T2'!$A$1:$BD$24</definedName>
    <definedName name="Z_E420E299_21F5_467B_9B0B_6935C3BA7EA5_.wvu.PrintArea" localSheetId="13" hidden="1">T2_Print!$E$4:$Q$187</definedName>
    <definedName name="Z_E420E299_21F5_467B_9B0B_6935C3BA7EA5_.wvu.PrintArea" localSheetId="16" hidden="1">'T3'!$A$1:$AB$24</definedName>
    <definedName name="Z_E420E299_21F5_467B_9B0B_6935C3BA7EA5_.wvu.PrintArea" localSheetId="15" hidden="1">T3_Print!$E$4:$Q$97</definedName>
    <definedName name="Z_E420E299_21F5_467B_9B0B_6935C3BA7EA5_.wvu.PrintTitles" localSheetId="1" hidden="1">Inscrits!$1:$1</definedName>
    <definedName name="Z_E420E299_21F5_467B_9B0B_6935C3BA7EA5_.wvu.Rows" localSheetId="17" hidden="1">DF_Print!$17:$18,DF_Print!$31:$31,DF_Print!$33:$33,DF_Print!$47:$67</definedName>
    <definedName name="Z_E8CD9FE3_86C9_4DBC_A1E5_8C0DEF2428DA_.wvu.Cols" localSheetId="18" hidden="1">DF!$AA:$AA</definedName>
    <definedName name="Z_E8CD9FE3_86C9_4DBC_A1E5_8C0DEF2428DA_.wvu.Cols" localSheetId="19" hidden="1">Fin!$A:$U</definedName>
    <definedName name="Z_E8CD9FE3_86C9_4DBC_A1E5_8C0DEF2428DA_.wvu.Cols" localSheetId="20" hidden="1">FinTV!$R:$X</definedName>
    <definedName name="Z_E8CD9FE3_86C9_4DBC_A1E5_8C0DEF2428DA_.wvu.Cols" localSheetId="11" hidden="1">T1_Print!$A:$E</definedName>
    <definedName name="Z_E8CD9FE3_86C9_4DBC_A1E5_8C0DEF2428DA_.wvu.FilterData" localSheetId="2" hidden="1">Equipes!$B$1:$F$19</definedName>
    <definedName name="Z_E8CD9FE3_86C9_4DBC_A1E5_8C0DEF2428DA_.wvu.FilterData" localSheetId="19" hidden="1">Fin!$S$14</definedName>
    <definedName name="Z_E8CD9FE3_86C9_4DBC_A1E5_8C0DEF2428DA_.wvu.FilterData" localSheetId="20" hidden="1">FinTV!$B$13:$D$15</definedName>
    <definedName name="Z_E8CD9FE3_86C9_4DBC_A1E5_8C0DEF2428DA_.wvu.FilterData" localSheetId="1" hidden="1">Inscrits!$E$1:$J$59</definedName>
    <definedName name="Z_E8CD9FE3_86C9_4DBC_A1E5_8C0DEF2428DA_.wvu.PrintArea" localSheetId="8" hidden="1">'Conso Print'!$C$4:$H$1368</definedName>
    <definedName name="Z_E8CD9FE3_86C9_4DBC_A1E5_8C0DEF2428DA_.wvu.PrintArea" localSheetId="17" hidden="1">DF_Print!$E$4:$Q$67</definedName>
    <definedName name="Z_E8CD9FE3_86C9_4DBC_A1E5_8C0DEF2428DA_.wvu.PrintArea" localSheetId="19" hidden="1">Fin!$W$4:$AD$8</definedName>
    <definedName name="Z_E8CD9FE3_86C9_4DBC_A1E5_8C0DEF2428DA_.wvu.PrintArea" localSheetId="1" hidden="1">Inscrits!$A$1:$M$95</definedName>
    <definedName name="Z_E8CD9FE3_86C9_4DBC_A1E5_8C0DEF2428DA_.wvu.PrintArea" localSheetId="3" hidden="1">'Qualifs Print'!$C$4:$H$1474</definedName>
    <definedName name="Z_E8CD9FE3_86C9_4DBC_A1E5_8C0DEF2428DA_.wvu.PrintArea" localSheetId="11" hidden="1">T1_Print!$E$4:$Q$367</definedName>
    <definedName name="Z_E8CD9FE3_86C9_4DBC_A1E5_8C0DEF2428DA_.wvu.PrintArea" localSheetId="13" hidden="1">T2_Print!$E$4:$Q$187</definedName>
    <definedName name="Z_E8CD9FE3_86C9_4DBC_A1E5_8C0DEF2428DA_.wvu.PrintArea" localSheetId="15" hidden="1">T3_Print!$E$4:$Q$97</definedName>
    <definedName name="Z_E8CD9FE3_86C9_4DBC_A1E5_8C0DEF2428DA_.wvu.PrintTitles" localSheetId="1" hidden="1">Inscrits!$1:$1</definedName>
    <definedName name="_xlnm.Print_Area" localSheetId="5">Classement!$C$1:$G$68</definedName>
    <definedName name="_xlnm.Print_Area" localSheetId="7">Conso!$A$1:$S$78</definedName>
    <definedName name="_xlnm.Print_Area" localSheetId="8">'Conso Print'!$C$4:$I$1407</definedName>
    <definedName name="_xlnm.Print_Area" localSheetId="18">DF!$A$1:$AB$14</definedName>
    <definedName name="_xlnm.Print_Area" localSheetId="17">DF_Print!$E$4:$Q$67</definedName>
    <definedName name="_xlnm.Print_Area" localSheetId="2">Equipes!$B$1:$F$31</definedName>
    <definedName name="_xlnm.Print_Area" localSheetId="19">Fin!$W$1:$AE$71</definedName>
    <definedName name="_xlnm.Print_Area" localSheetId="20">FinTV!$A$1:$S$23</definedName>
    <definedName name="_xlnm.Print_Area" localSheetId="1">Inscrits!$A$1:$I$73</definedName>
    <definedName name="_xlnm.Print_Area" localSheetId="4">Qualifs!$C$1:$AX$78</definedName>
    <definedName name="_xlnm.Print_Area" localSheetId="3">'Qualifs Print'!$C$4:$I$2343</definedName>
    <definedName name="_xlnm.Print_Area" localSheetId="10">T0!$A$1:$AJ$74</definedName>
    <definedName name="_xlnm.Print_Area" localSheetId="12">'T1'!$A$1:$BE$38</definedName>
    <definedName name="_xlnm.Print_Area" localSheetId="11">T1_Print!$E$4:$Q$367</definedName>
    <definedName name="_xlnm.Print_Area" localSheetId="14">'T2'!$A$1:$BB$24</definedName>
    <definedName name="_xlnm.Print_Area" localSheetId="13">T2_Print!$E$4:$Q$187</definedName>
    <definedName name="_xlnm.Print_Area" localSheetId="16">'T3'!$A$1:$AA$22</definedName>
    <definedName name="_xlnm.Print_Area" localSheetId="15">T3_Print!$E$4:$Q$97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56" i="4" l="1"/>
  <c r="Q107" i="4"/>
  <c r="M107" i="4"/>
  <c r="Q133" i="4"/>
  <c r="M133" i="4"/>
  <c r="BC37" i="12" l="1"/>
  <c r="AX37" i="12"/>
  <c r="AS37" i="12"/>
  <c r="AA37" i="12"/>
  <c r="V37" i="12"/>
  <c r="Q37" i="12"/>
  <c r="BC36" i="12"/>
  <c r="AX36" i="12"/>
  <c r="AS36" i="12"/>
  <c r="AA36" i="12"/>
  <c r="V36" i="12"/>
  <c r="Q36" i="12"/>
  <c r="BC34" i="12"/>
  <c r="AX34" i="12"/>
  <c r="AS34" i="12"/>
  <c r="AA34" i="12"/>
  <c r="V34" i="12"/>
  <c r="Q34" i="12"/>
  <c r="BC33" i="12"/>
  <c r="AK34" i="12" s="1"/>
  <c r="AX33" i="12"/>
  <c r="AS33" i="12"/>
  <c r="AA33" i="12"/>
  <c r="V33" i="12"/>
  <c r="Q33" i="12"/>
  <c r="BC31" i="12"/>
  <c r="AX31" i="12"/>
  <c r="AS31" i="12"/>
  <c r="AA31" i="12"/>
  <c r="V31" i="12"/>
  <c r="Q31" i="12"/>
  <c r="BC30" i="12"/>
  <c r="AX30" i="12"/>
  <c r="AS30" i="12"/>
  <c r="AA30" i="12"/>
  <c r="V30" i="12"/>
  <c r="Q30" i="12"/>
  <c r="BC28" i="12"/>
  <c r="AX28" i="12"/>
  <c r="AS28" i="12"/>
  <c r="AA28" i="12"/>
  <c r="V28" i="12"/>
  <c r="Q28" i="12"/>
  <c r="BC27" i="12"/>
  <c r="AX27" i="12"/>
  <c r="AS27" i="12"/>
  <c r="AA27" i="12"/>
  <c r="V27" i="12"/>
  <c r="Q27" i="12"/>
  <c r="BC25" i="12"/>
  <c r="AX25" i="12"/>
  <c r="AS25" i="12"/>
  <c r="AA25" i="12"/>
  <c r="V25" i="12"/>
  <c r="Q25" i="12"/>
  <c r="BC24" i="12"/>
  <c r="AX24" i="12"/>
  <c r="AS24" i="12"/>
  <c r="AA24" i="12"/>
  <c r="V24" i="12"/>
  <c r="Q24" i="12"/>
  <c r="BC22" i="12"/>
  <c r="AX22" i="12"/>
  <c r="AS22" i="12"/>
  <c r="AA22" i="12"/>
  <c r="V22" i="12"/>
  <c r="Q22" i="12"/>
  <c r="BC21" i="12"/>
  <c r="AX21" i="12"/>
  <c r="AS21" i="12"/>
  <c r="AA21" i="12"/>
  <c r="V21" i="12"/>
  <c r="Q21" i="12"/>
  <c r="BC19" i="12"/>
  <c r="AX19" i="12"/>
  <c r="AS19" i="12"/>
  <c r="AA19" i="12"/>
  <c r="V19" i="12"/>
  <c r="Q19" i="12"/>
  <c r="BC18" i="12"/>
  <c r="AK19" i="12" s="1"/>
  <c r="AX18" i="12"/>
  <c r="AS18" i="12"/>
  <c r="AA18" i="12"/>
  <c r="V18" i="12"/>
  <c r="Q18" i="12"/>
  <c r="BC16" i="12"/>
  <c r="AX16" i="12"/>
  <c r="AS16" i="12"/>
  <c r="AA16" i="12"/>
  <c r="V16" i="12"/>
  <c r="Q16" i="12"/>
  <c r="BC15" i="12"/>
  <c r="AX15" i="12"/>
  <c r="AS15" i="12"/>
  <c r="AA15" i="12"/>
  <c r="V15" i="12"/>
  <c r="Q15" i="12"/>
  <c r="BC13" i="12"/>
  <c r="AX13" i="12"/>
  <c r="AS13" i="12"/>
  <c r="AA13" i="12"/>
  <c r="V13" i="12"/>
  <c r="Q13" i="12"/>
  <c r="BC12" i="12"/>
  <c r="AX12" i="12"/>
  <c r="AS12" i="12"/>
  <c r="AA12" i="12"/>
  <c r="V12" i="12"/>
  <c r="Q12" i="12"/>
  <c r="BC10" i="12"/>
  <c r="AX10" i="12"/>
  <c r="AS10" i="12"/>
  <c r="AA10" i="12"/>
  <c r="V10" i="12"/>
  <c r="Q10" i="12"/>
  <c r="BC9" i="12"/>
  <c r="AX9" i="12"/>
  <c r="AS9" i="12"/>
  <c r="AA9" i="12"/>
  <c r="V9" i="12"/>
  <c r="Q9" i="12"/>
  <c r="BC7" i="12"/>
  <c r="AX7" i="12"/>
  <c r="AS7" i="12"/>
  <c r="AA7" i="12"/>
  <c r="V7" i="12"/>
  <c r="Q7" i="12"/>
  <c r="BC6" i="12"/>
  <c r="AX6" i="12"/>
  <c r="AS6" i="12"/>
  <c r="AA6" i="12"/>
  <c r="V6" i="12"/>
  <c r="Q6" i="12"/>
  <c r="BC4" i="12"/>
  <c r="AX4" i="12"/>
  <c r="AS4" i="12"/>
  <c r="AA4" i="12"/>
  <c r="V4" i="12"/>
  <c r="Q4" i="12"/>
  <c r="BC3" i="12"/>
  <c r="AX3" i="12"/>
  <c r="AS3" i="12"/>
  <c r="AA3" i="12"/>
  <c r="V3" i="12"/>
  <c r="Q3" i="12"/>
  <c r="AK36" i="12" l="1"/>
  <c r="AK27" i="12"/>
  <c r="AK31" i="12"/>
  <c r="AK3" i="12"/>
  <c r="AO21" i="12"/>
  <c r="AK16" i="12"/>
  <c r="AK22" i="12"/>
  <c r="AK24" i="12"/>
  <c r="AK30" i="12"/>
  <c r="AK15" i="12"/>
  <c r="AK21" i="12"/>
  <c r="AK25" i="12"/>
  <c r="AO25" i="12"/>
  <c r="AK33" i="12"/>
  <c r="AK37" i="12"/>
  <c r="AK12" i="12"/>
  <c r="AK28" i="12"/>
  <c r="AO36" i="12"/>
  <c r="AO33" i="12"/>
  <c r="AO31" i="12"/>
  <c r="AO30" i="12"/>
  <c r="AO28" i="12"/>
  <c r="AO24" i="12"/>
  <c r="AO22" i="12"/>
  <c r="AO19" i="12"/>
  <c r="AO12" i="12"/>
  <c r="AO6" i="12"/>
  <c r="AO3" i="12"/>
  <c r="AK6" i="12"/>
  <c r="AK9" i="12"/>
  <c r="AO4" i="12"/>
  <c r="AO9" i="12"/>
  <c r="AO10" i="12"/>
  <c r="AO15" i="12"/>
  <c r="AO37" i="12"/>
  <c r="AO16" i="12"/>
  <c r="AO7" i="12"/>
  <c r="AO13" i="12"/>
  <c r="AO27" i="12"/>
  <c r="AO34" i="12"/>
  <c r="AO18" i="12"/>
  <c r="AK7" i="12"/>
  <c r="AK13" i="12"/>
  <c r="AK4" i="12"/>
  <c r="AK10" i="12"/>
  <c r="AK18" i="1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" i="2"/>
  <c r="D1394" i="23" l="1"/>
  <c r="D1373" i="23"/>
  <c r="D1355" i="23"/>
  <c r="D1334" i="23"/>
  <c r="D1316" i="23"/>
  <c r="D1295" i="23"/>
  <c r="D1277" i="23"/>
  <c r="D1256" i="23"/>
  <c r="D1238" i="23"/>
  <c r="D1217" i="23"/>
  <c r="D1199" i="23"/>
  <c r="D1178" i="23"/>
  <c r="D1160" i="23"/>
  <c r="D1139" i="23"/>
  <c r="D1121" i="23"/>
  <c r="D1100" i="23"/>
  <c r="D1082" i="23"/>
  <c r="D1061" i="23"/>
  <c r="D1043" i="23"/>
  <c r="D1022" i="23"/>
  <c r="D1004" i="23"/>
  <c r="D983" i="23"/>
  <c r="D965" i="23"/>
  <c r="C1393" i="23"/>
  <c r="C1372" i="23"/>
  <c r="C1354" i="23"/>
  <c r="C1333" i="23"/>
  <c r="C1315" i="23"/>
  <c r="C1294" i="23"/>
  <c r="C1276" i="23"/>
  <c r="C1255" i="23"/>
  <c r="C1237" i="23"/>
  <c r="C1216" i="23"/>
  <c r="C1177" i="23"/>
  <c r="C1159" i="23"/>
  <c r="C1138" i="23"/>
  <c r="C1120" i="23"/>
  <c r="C1099" i="23"/>
  <c r="C1081" i="23"/>
  <c r="C1060" i="23"/>
  <c r="C1042" i="23"/>
  <c r="C1021" i="23"/>
  <c r="C1003" i="23"/>
  <c r="C982" i="23"/>
  <c r="C964" i="23"/>
  <c r="D944" i="23"/>
  <c r="C1860" i="5"/>
  <c r="C1839" i="5"/>
  <c r="C1821" i="5"/>
  <c r="C1800" i="5"/>
  <c r="C1782" i="5"/>
  <c r="C1761" i="5"/>
  <c r="C1743" i="5"/>
  <c r="C1722" i="5"/>
  <c r="C1704" i="5"/>
  <c r="C1683" i="5"/>
  <c r="C1665" i="5"/>
  <c r="M17" i="2" l="1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16" i="2"/>
  <c r="M15" i="2"/>
  <c r="C2329" i="5" l="1"/>
  <c r="C2308" i="5"/>
  <c r="C2290" i="5"/>
  <c r="C2269" i="5"/>
  <c r="C2251" i="5"/>
  <c r="C2230" i="5"/>
  <c r="C2212" i="5"/>
  <c r="C2191" i="5"/>
  <c r="C2173" i="5"/>
  <c r="C2152" i="5"/>
  <c r="C2134" i="5"/>
  <c r="C2113" i="5"/>
  <c r="C2095" i="5"/>
  <c r="C2074" i="5"/>
  <c r="C2056" i="5"/>
  <c r="C2035" i="5"/>
  <c r="C2017" i="5"/>
  <c r="C1996" i="5"/>
  <c r="C1978" i="5"/>
  <c r="C1957" i="5"/>
  <c r="C1939" i="5"/>
  <c r="C1918" i="5"/>
  <c r="C1900" i="5"/>
  <c r="C1666" i="5"/>
  <c r="C1861" i="5"/>
  <c r="C1840" i="5"/>
  <c r="C1822" i="5"/>
  <c r="C1801" i="5"/>
  <c r="C1783" i="5"/>
  <c r="C925" i="23" l="1"/>
  <c r="C904" i="23"/>
  <c r="C886" i="23"/>
  <c r="C865" i="23"/>
  <c r="C847" i="23"/>
  <c r="C826" i="23"/>
  <c r="C808" i="23"/>
  <c r="C787" i="23"/>
  <c r="C769" i="23"/>
  <c r="C748" i="23"/>
  <c r="C730" i="23"/>
  <c r="C709" i="23"/>
  <c r="C691" i="23"/>
  <c r="C670" i="23"/>
  <c r="C652" i="23"/>
  <c r="C631" i="23"/>
  <c r="C613" i="23"/>
  <c r="C592" i="23"/>
  <c r="C574" i="23"/>
  <c r="C553" i="23"/>
  <c r="C535" i="23"/>
  <c r="C514" i="23"/>
  <c r="C496" i="23"/>
  <c r="C1644" i="5" l="1"/>
  <c r="C1626" i="5"/>
  <c r="C1605" i="5"/>
  <c r="C1587" i="5"/>
  <c r="C1566" i="5"/>
  <c r="C1548" i="5"/>
  <c r="C1527" i="5"/>
  <c r="C1509" i="5"/>
  <c r="C1488" i="5"/>
  <c r="C1470" i="5"/>
  <c r="C1449" i="5"/>
  <c r="C1431" i="5"/>
  <c r="C1762" i="5"/>
  <c r="C1744" i="5"/>
  <c r="C1723" i="5"/>
  <c r="C1705" i="5"/>
  <c r="C1684" i="5"/>
  <c r="C1645" i="5"/>
  <c r="C1627" i="5"/>
  <c r="C1606" i="5"/>
  <c r="C1588" i="5"/>
  <c r="C1567" i="5"/>
  <c r="C1549" i="5"/>
  <c r="C1528" i="5"/>
  <c r="C1510" i="5"/>
  <c r="C1489" i="5"/>
  <c r="C1471" i="5"/>
  <c r="C1450" i="5"/>
  <c r="C1432" i="5"/>
  <c r="C1410" i="5"/>
  <c r="C1393" i="5" l="1"/>
  <c r="C1372" i="5"/>
  <c r="C1354" i="5"/>
  <c r="C1333" i="5"/>
  <c r="C1315" i="5"/>
  <c r="C1294" i="5"/>
  <c r="C1276" i="5"/>
  <c r="C1255" i="5"/>
  <c r="C1237" i="5"/>
  <c r="C1216" i="5"/>
  <c r="C1198" i="5"/>
  <c r="C1177" i="5"/>
  <c r="C1159" i="5"/>
  <c r="C1138" i="5"/>
  <c r="C1120" i="5"/>
  <c r="C1099" i="5"/>
  <c r="C1081" i="5"/>
  <c r="C1060" i="5"/>
  <c r="C1042" i="5"/>
  <c r="C1021" i="5"/>
  <c r="C1003" i="5"/>
  <c r="C982" i="5"/>
  <c r="C964" i="5"/>
  <c r="C925" i="5"/>
  <c r="C904" i="5"/>
  <c r="C886" i="5"/>
  <c r="C865" i="5"/>
  <c r="C847" i="5"/>
  <c r="C826" i="5"/>
  <c r="C808" i="5"/>
  <c r="C787" i="5"/>
  <c r="C769" i="5"/>
  <c r="C748" i="5"/>
  <c r="C730" i="5"/>
  <c r="C709" i="5"/>
  <c r="C691" i="5"/>
  <c r="C670" i="5"/>
  <c r="C652" i="5"/>
  <c r="C631" i="5"/>
  <c r="C613" i="5"/>
  <c r="C592" i="5"/>
  <c r="C574" i="5"/>
  <c r="C553" i="5"/>
  <c r="C535" i="5"/>
  <c r="C514" i="5"/>
  <c r="C496" i="5"/>
  <c r="G43" i="27" l="1"/>
  <c r="G39" i="27"/>
  <c r="F36" i="27"/>
  <c r="I35" i="27"/>
  <c r="G27" i="27"/>
  <c r="G23" i="27"/>
  <c r="F20" i="27"/>
  <c r="I19" i="27"/>
  <c r="G12" i="27"/>
  <c r="G8" i="27"/>
  <c r="F6" i="27"/>
  <c r="I4" i="27"/>
  <c r="G91" i="26"/>
  <c r="G87" i="26"/>
  <c r="I83" i="26"/>
  <c r="G76" i="26"/>
  <c r="G72" i="26"/>
  <c r="I68" i="26"/>
  <c r="G58" i="26"/>
  <c r="G54" i="26"/>
  <c r="I50" i="26"/>
  <c r="G43" i="26"/>
  <c r="G39" i="26"/>
  <c r="I35" i="26"/>
  <c r="G28" i="26"/>
  <c r="G24" i="26"/>
  <c r="I20" i="26"/>
  <c r="G12" i="26"/>
  <c r="G8" i="26"/>
  <c r="I4" i="26"/>
  <c r="G181" i="25"/>
  <c r="G177" i="25"/>
  <c r="I174" i="25"/>
  <c r="I173" i="25"/>
  <c r="G166" i="25"/>
  <c r="G162" i="25"/>
  <c r="I159" i="25"/>
  <c r="I158" i="25"/>
  <c r="G151" i="25"/>
  <c r="G147" i="25"/>
  <c r="I144" i="25"/>
  <c r="I143" i="25"/>
  <c r="G136" i="25"/>
  <c r="G132" i="25"/>
  <c r="I129" i="25"/>
  <c r="I128" i="25"/>
  <c r="G121" i="25"/>
  <c r="G117" i="25"/>
  <c r="I114" i="25"/>
  <c r="I113" i="25"/>
  <c r="G106" i="25"/>
  <c r="G102" i="25"/>
  <c r="I99" i="25"/>
  <c r="I98" i="25"/>
  <c r="G91" i="25"/>
  <c r="G87" i="25"/>
  <c r="I84" i="25"/>
  <c r="I83" i="25"/>
  <c r="G76" i="25"/>
  <c r="G72" i="25"/>
  <c r="I69" i="25"/>
  <c r="I68" i="25"/>
  <c r="G58" i="25"/>
  <c r="G54" i="25"/>
  <c r="I51" i="25"/>
  <c r="I50" i="25"/>
  <c r="G43" i="25"/>
  <c r="G39" i="25"/>
  <c r="I36" i="25"/>
  <c r="I35" i="25"/>
  <c r="G28" i="25"/>
  <c r="I21" i="25"/>
  <c r="I20" i="25"/>
  <c r="G12" i="25"/>
  <c r="G8" i="25"/>
  <c r="I5" i="25"/>
  <c r="I4" i="25"/>
  <c r="G361" i="24"/>
  <c r="G357" i="24"/>
  <c r="G346" i="24"/>
  <c r="G342" i="24"/>
  <c r="G331" i="24"/>
  <c r="G327" i="24"/>
  <c r="G316" i="24"/>
  <c r="G312" i="24"/>
  <c r="G301" i="24"/>
  <c r="G297" i="24"/>
  <c r="G286" i="24"/>
  <c r="G282" i="24"/>
  <c r="G271" i="24"/>
  <c r="G267" i="24"/>
  <c r="G256" i="24"/>
  <c r="G252" i="24"/>
  <c r="G241" i="24"/>
  <c r="G237" i="24"/>
  <c r="G226" i="24"/>
  <c r="G222" i="24"/>
  <c r="G211" i="24"/>
  <c r="G207" i="24"/>
  <c r="G196" i="24"/>
  <c r="G192" i="24"/>
  <c r="G181" i="24"/>
  <c r="G177" i="24"/>
  <c r="G166" i="24"/>
  <c r="G162" i="24"/>
  <c r="G151" i="24"/>
  <c r="G147" i="24"/>
  <c r="G136" i="24"/>
  <c r="G132" i="24"/>
  <c r="G121" i="24"/>
  <c r="G117" i="24"/>
  <c r="G106" i="24"/>
  <c r="G102" i="24"/>
  <c r="G91" i="24"/>
  <c r="G87" i="24"/>
  <c r="G76" i="24"/>
  <c r="G72" i="24"/>
  <c r="G58" i="24"/>
  <c r="G54" i="24"/>
  <c r="G43" i="24"/>
  <c r="G39" i="24"/>
  <c r="G28" i="24"/>
  <c r="G24" i="24"/>
  <c r="G12" i="24"/>
  <c r="G8" i="24"/>
  <c r="A50" i="24"/>
  <c r="A49" i="24"/>
  <c r="I353" i="24" s="1"/>
  <c r="A48" i="24"/>
  <c r="A47" i="24"/>
  <c r="I338" i="24" s="1"/>
  <c r="A46" i="24"/>
  <c r="A45" i="24"/>
  <c r="A44" i="24"/>
  <c r="A43" i="24"/>
  <c r="I308" i="24" s="1"/>
  <c r="A42" i="24"/>
  <c r="A41" i="24"/>
  <c r="A40" i="24"/>
  <c r="A39" i="24"/>
  <c r="I278" i="24" s="1"/>
  <c r="A38" i="24"/>
  <c r="A37" i="24"/>
  <c r="I263" i="24" s="1"/>
  <c r="A36" i="24"/>
  <c r="A35" i="24"/>
  <c r="I248" i="24" s="1"/>
  <c r="A34" i="24"/>
  <c r="A33" i="24"/>
  <c r="I233" i="24" s="1"/>
  <c r="A32" i="24"/>
  <c r="A31" i="24"/>
  <c r="I218" i="24" s="1"/>
  <c r="A30" i="24"/>
  <c r="A29" i="24"/>
  <c r="A28" i="24"/>
  <c r="A27" i="24"/>
  <c r="I188" i="24" s="1"/>
  <c r="A26" i="24"/>
  <c r="A25" i="24"/>
  <c r="A24" i="24"/>
  <c r="A23" i="24"/>
  <c r="I158" i="24" s="1"/>
  <c r="A22" i="24"/>
  <c r="A21" i="24"/>
  <c r="A20" i="24"/>
  <c r="A19" i="24"/>
  <c r="I128" i="24" s="1"/>
  <c r="A18" i="24"/>
  <c r="A16" i="24"/>
  <c r="A15" i="24"/>
  <c r="A14" i="24"/>
  <c r="I98" i="24" s="1"/>
  <c r="A13" i="24"/>
  <c r="A12" i="24"/>
  <c r="A11" i="24"/>
  <c r="A10" i="24"/>
  <c r="I68" i="24" s="1"/>
  <c r="A9" i="24"/>
  <c r="A8" i="24"/>
  <c r="A7" i="24"/>
  <c r="A6" i="24"/>
  <c r="I35" i="24" s="1"/>
  <c r="A5" i="24"/>
  <c r="A4" i="24"/>
  <c r="A3" i="24"/>
  <c r="A2" i="24"/>
  <c r="I4" i="24" s="1"/>
  <c r="I323" i="24"/>
  <c r="I293" i="24"/>
  <c r="I203" i="24"/>
  <c r="I173" i="24"/>
  <c r="I143" i="24"/>
  <c r="I113" i="24"/>
  <c r="I83" i="24"/>
  <c r="I50" i="24"/>
  <c r="I20" i="24"/>
  <c r="D926" i="23" l="1"/>
  <c r="D905" i="23"/>
  <c r="D887" i="23"/>
  <c r="D866" i="23"/>
  <c r="D848" i="23"/>
  <c r="D827" i="23"/>
  <c r="D809" i="23"/>
  <c r="D788" i="23"/>
  <c r="D770" i="23"/>
  <c r="D749" i="23"/>
  <c r="D731" i="23"/>
  <c r="D710" i="23"/>
  <c r="D692" i="23"/>
  <c r="D671" i="23"/>
  <c r="D653" i="23"/>
  <c r="D632" i="23"/>
  <c r="D614" i="23"/>
  <c r="D593" i="23"/>
  <c r="D575" i="23"/>
  <c r="D554" i="23"/>
  <c r="D536" i="23"/>
  <c r="D515" i="23"/>
  <c r="D497" i="23"/>
  <c r="D476" i="23"/>
  <c r="D458" i="23"/>
  <c r="D437" i="23"/>
  <c r="D419" i="23"/>
  <c r="D398" i="23"/>
  <c r="D380" i="23"/>
  <c r="D359" i="23"/>
  <c r="D341" i="23"/>
  <c r="D320" i="23"/>
  <c r="D302" i="23"/>
  <c r="D281" i="23"/>
  <c r="D263" i="23"/>
  <c r="D242" i="23"/>
  <c r="D224" i="23"/>
  <c r="D203" i="23"/>
  <c r="D185" i="23"/>
  <c r="D164" i="23"/>
  <c r="D146" i="23"/>
  <c r="D125" i="23"/>
  <c r="D107" i="23"/>
  <c r="D86" i="23"/>
  <c r="D68" i="23"/>
  <c r="D47" i="23"/>
  <c r="D29" i="23"/>
  <c r="D8" i="23"/>
  <c r="L158" i="23"/>
  <c r="L157" i="23"/>
  <c r="L156" i="23"/>
  <c r="L155" i="23"/>
  <c r="L154" i="23"/>
  <c r="L153" i="23"/>
  <c r="L152" i="23"/>
  <c r="L151" i="23"/>
  <c r="L150" i="23"/>
  <c r="L149" i="23"/>
  <c r="L148" i="23"/>
  <c r="L147" i="23"/>
  <c r="L146" i="23"/>
  <c r="L145" i="23"/>
  <c r="L144" i="23"/>
  <c r="L143" i="23"/>
  <c r="L142" i="23"/>
  <c r="L141" i="23"/>
  <c r="L140" i="23"/>
  <c r="L139" i="23"/>
  <c r="L138" i="23"/>
  <c r="L137" i="23"/>
  <c r="L136" i="23"/>
  <c r="L135" i="23"/>
  <c r="L134" i="23"/>
  <c r="L133" i="23"/>
  <c r="L132" i="23"/>
  <c r="L131" i="23"/>
  <c r="L130" i="23"/>
  <c r="L129" i="23"/>
  <c r="L128" i="23"/>
  <c r="L127" i="23"/>
  <c r="L126" i="23"/>
  <c r="L125" i="23"/>
  <c r="L124" i="23"/>
  <c r="L123" i="23"/>
  <c r="L122" i="23"/>
  <c r="L121" i="23"/>
  <c r="L120" i="23"/>
  <c r="L119" i="23"/>
  <c r="L118" i="23"/>
  <c r="L117" i="23"/>
  <c r="L116" i="23"/>
  <c r="L115" i="23"/>
  <c r="L114" i="23"/>
  <c r="L113" i="23"/>
  <c r="L112" i="23"/>
  <c r="L111" i="23"/>
  <c r="L110" i="23"/>
  <c r="L109" i="23"/>
  <c r="L108" i="23"/>
  <c r="L107" i="23"/>
  <c r="L106" i="23"/>
  <c r="L105" i="23"/>
  <c r="L104" i="23"/>
  <c r="L103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L88" i="23"/>
  <c r="L87" i="23"/>
  <c r="L86" i="23"/>
  <c r="L85" i="23"/>
  <c r="L84" i="23"/>
  <c r="L83" i="23"/>
  <c r="L58" i="23"/>
  <c r="L57" i="23"/>
  <c r="L32" i="23"/>
  <c r="L31" i="23"/>
  <c r="L6" i="23"/>
  <c r="L5" i="23"/>
  <c r="A1355" i="23"/>
  <c r="A965" i="23"/>
  <c r="A983" i="23" s="1"/>
  <c r="A497" i="23"/>
  <c r="A515" i="23" s="1"/>
  <c r="A536" i="23" s="1"/>
  <c r="A554" i="23" s="1"/>
  <c r="A575" i="23" s="1"/>
  <c r="A593" i="23" s="1"/>
  <c r="A614" i="23" s="1"/>
  <c r="A632" i="23" s="1"/>
  <c r="A653" i="23" s="1"/>
  <c r="A671" i="23" s="1"/>
  <c r="A692" i="23" s="1"/>
  <c r="A710" i="23" s="1"/>
  <c r="A731" i="23" s="1"/>
  <c r="A749" i="23" s="1"/>
  <c r="A770" i="23" s="1"/>
  <c r="A788" i="23" s="1"/>
  <c r="A809" i="23" s="1"/>
  <c r="A827" i="23" s="1"/>
  <c r="A848" i="23" s="1"/>
  <c r="A866" i="23" s="1"/>
  <c r="A887" i="23" s="1"/>
  <c r="A905" i="23" s="1"/>
  <c r="A926" i="23" s="1"/>
  <c r="A29" i="23"/>
  <c r="C457" i="23" l="1"/>
  <c r="C436" i="23"/>
  <c r="C418" i="23"/>
  <c r="C397" i="23"/>
  <c r="C379" i="23"/>
  <c r="C358" i="23"/>
  <c r="C340" i="23"/>
  <c r="C319" i="23"/>
  <c r="C301" i="23"/>
  <c r="C280" i="23"/>
  <c r="C262" i="23"/>
  <c r="C241" i="23"/>
  <c r="C223" i="23"/>
  <c r="C202" i="23"/>
  <c r="C184" i="23"/>
  <c r="C7" i="23"/>
  <c r="C28" i="23"/>
  <c r="C46" i="23"/>
  <c r="A47" i="23"/>
  <c r="C106" i="23"/>
  <c r="A1004" i="23"/>
  <c r="C67" i="23"/>
  <c r="C85" i="23"/>
  <c r="C124" i="23"/>
  <c r="C145" i="23"/>
  <c r="C163" i="23"/>
  <c r="A1022" i="23" l="1"/>
  <c r="A68" i="23"/>
  <c r="A86" i="23" l="1"/>
  <c r="A1043" i="23"/>
  <c r="A1061" i="23" l="1"/>
  <c r="A107" i="23"/>
  <c r="A125" i="23" s="1"/>
  <c r="A146" i="23" s="1"/>
  <c r="A1082" i="23" l="1"/>
  <c r="A164" i="23"/>
  <c r="A185" i="23" l="1"/>
  <c r="A1100" i="23"/>
  <c r="A203" i="23" l="1"/>
  <c r="A1121" i="23"/>
  <c r="A224" i="23" l="1"/>
  <c r="A1139" i="23"/>
  <c r="A1160" i="23" l="1"/>
  <c r="A242" i="23"/>
  <c r="A263" i="23" l="1"/>
  <c r="A1178" i="23"/>
  <c r="A281" i="23" l="1"/>
  <c r="A1199" i="23"/>
  <c r="A302" i="23" l="1"/>
  <c r="A1217" i="23"/>
  <c r="A1238" i="23" l="1"/>
  <c r="A320" i="23"/>
  <c r="A341" i="23" l="1"/>
  <c r="A1256" i="23"/>
  <c r="A359" i="23" l="1"/>
  <c r="A1277" i="23"/>
  <c r="A380" i="23" l="1"/>
  <c r="A1295" i="23"/>
  <c r="A1316" i="23" l="1"/>
  <c r="A398" i="23"/>
  <c r="A419" i="23" l="1"/>
  <c r="A437" i="23" l="1"/>
  <c r="A458" i="23" l="1"/>
  <c r="C1392" i="5" l="1"/>
  <c r="C1371" i="5"/>
  <c r="C1353" i="5"/>
  <c r="C1332" i="5"/>
  <c r="C1314" i="5"/>
  <c r="C1293" i="5"/>
  <c r="C1275" i="5"/>
  <c r="C1254" i="5"/>
  <c r="C1236" i="5"/>
  <c r="C1215" i="5"/>
  <c r="C1197" i="5"/>
  <c r="C1176" i="5"/>
  <c r="C1158" i="5"/>
  <c r="C1137" i="5"/>
  <c r="C1119" i="5"/>
  <c r="C1098" i="5"/>
  <c r="C1080" i="5"/>
  <c r="C1059" i="5"/>
  <c r="C1041" i="5"/>
  <c r="C1020" i="5"/>
  <c r="C1002" i="5"/>
  <c r="C981" i="5"/>
  <c r="C963" i="5"/>
  <c r="C942" i="5"/>
  <c r="C924" i="5"/>
  <c r="C903" i="5"/>
  <c r="C885" i="5"/>
  <c r="C864" i="5"/>
  <c r="C846" i="5"/>
  <c r="C825" i="5"/>
  <c r="C807" i="5"/>
  <c r="C786" i="5"/>
  <c r="C768" i="5"/>
  <c r="C747" i="5"/>
  <c r="C729" i="5"/>
  <c r="C708" i="5"/>
  <c r="C690" i="5"/>
  <c r="C669" i="5"/>
  <c r="C651" i="5"/>
  <c r="C630" i="5"/>
  <c r="C612" i="5"/>
  <c r="C591" i="5"/>
  <c r="C573" i="5"/>
  <c r="C552" i="5"/>
  <c r="C534" i="5"/>
  <c r="C513" i="5"/>
  <c r="C495" i="5"/>
  <c r="C474" i="5"/>
  <c r="C456" i="5"/>
  <c r="C435" i="5"/>
  <c r="C417" i="5"/>
  <c r="C396" i="5"/>
  <c r="C378" i="5"/>
  <c r="C357" i="5"/>
  <c r="C339" i="5"/>
  <c r="C318" i="5"/>
  <c r="C300" i="5"/>
  <c r="C279" i="5"/>
  <c r="C261" i="5"/>
  <c r="C240" i="5"/>
  <c r="C222" i="5"/>
  <c r="C201" i="5"/>
  <c r="C183" i="5"/>
  <c r="C162" i="5"/>
  <c r="C144" i="5"/>
  <c r="C123" i="5"/>
  <c r="C105" i="5"/>
  <c r="C84" i="5"/>
  <c r="C66" i="5"/>
  <c r="C45" i="5"/>
  <c r="C27" i="5"/>
  <c r="C6" i="5"/>
  <c r="AN1" i="6" l="1"/>
  <c r="AM1" i="6"/>
  <c r="AL1" i="6"/>
  <c r="AK1" i="6"/>
  <c r="AJ1" i="6"/>
  <c r="AI1" i="6"/>
  <c r="AH1" i="6"/>
  <c r="AG1" i="6"/>
  <c r="AF1" i="6"/>
  <c r="AE1" i="6"/>
  <c r="AD1" i="6"/>
  <c r="AC1" i="6"/>
  <c r="AB1" i="6"/>
  <c r="AA1" i="6"/>
  <c r="Z1" i="6"/>
  <c r="Y1" i="6"/>
  <c r="W1" i="6"/>
  <c r="X1" i="6"/>
  <c r="V1" i="6"/>
  <c r="U1" i="6"/>
  <c r="T1" i="6"/>
  <c r="S1" i="6"/>
  <c r="R1" i="6"/>
  <c r="Q1" i="6"/>
  <c r="P1" i="6"/>
  <c r="O1" i="6"/>
  <c r="N1" i="6"/>
  <c r="M1" i="6"/>
  <c r="L1" i="6"/>
  <c r="K1" i="6"/>
  <c r="B1" i="2" l="1"/>
  <c r="J1" i="6" l="1"/>
  <c r="F12" i="22" l="1"/>
  <c r="F11" i="22"/>
  <c r="F10" i="22"/>
  <c r="F9" i="22"/>
  <c r="F8" i="22"/>
  <c r="F7" i="22"/>
  <c r="BI71" i="21"/>
  <c r="AD19" i="20" s="1"/>
  <c r="BH71" i="21"/>
  <c r="AC19" i="20" s="1"/>
  <c r="BG71" i="21"/>
  <c r="AB19" i="20" s="1"/>
  <c r="BF71" i="21"/>
  <c r="AA19" i="20" s="1"/>
  <c r="BE71" i="21"/>
  <c r="Z19" i="20" s="1"/>
  <c r="BB71" i="21"/>
  <c r="BD71" i="21" s="1"/>
  <c r="AY71" i="21"/>
  <c r="AV71" i="21"/>
  <c r="AS71" i="21"/>
  <c r="AU71" i="21" s="1"/>
  <c r="AP71" i="21"/>
  <c r="AM71" i="21"/>
  <c r="AJ71" i="21"/>
  <c r="AG71" i="21"/>
  <c r="BI70" i="21"/>
  <c r="AD13" i="20" s="1"/>
  <c r="BH70" i="21"/>
  <c r="AC13" i="20" s="1"/>
  <c r="BG70" i="21"/>
  <c r="BF70" i="21"/>
  <c r="AA13" i="20" s="1"/>
  <c r="BE70" i="21"/>
  <c r="Z13" i="20" s="1"/>
  <c r="BB70" i="21"/>
  <c r="AY70" i="21"/>
  <c r="BA70" i="21" s="1"/>
  <c r="AV70" i="21"/>
  <c r="AX70" i="21" s="1"/>
  <c r="AS70" i="21"/>
  <c r="AP70" i="21"/>
  <c r="AM70" i="21"/>
  <c r="AO70" i="21" s="1"/>
  <c r="AJ70" i="21"/>
  <c r="AG70" i="21"/>
  <c r="BI69" i="21"/>
  <c r="BH69" i="21"/>
  <c r="AC6" i="20" s="1"/>
  <c r="BG69" i="21"/>
  <c r="AB6" i="20" s="1"/>
  <c r="BF69" i="21"/>
  <c r="AA6" i="20" s="1"/>
  <c r="BE69" i="21"/>
  <c r="BB69" i="21"/>
  <c r="BD69" i="21" s="1"/>
  <c r="AY69" i="21"/>
  <c r="AV69" i="21"/>
  <c r="AS69" i="21"/>
  <c r="AU69" i="21" s="1"/>
  <c r="AP69" i="21"/>
  <c r="AR69" i="21" s="1"/>
  <c r="AM69" i="21"/>
  <c r="AJ69" i="21"/>
  <c r="AG69" i="21"/>
  <c r="AJ64" i="21"/>
  <c r="AI64" i="21"/>
  <c r="AH64" i="21"/>
  <c r="AG64" i="21"/>
  <c r="AF64" i="21"/>
  <c r="AB64" i="21"/>
  <c r="AJ63" i="21"/>
  <c r="AI63" i="21"/>
  <c r="AH63" i="21"/>
  <c r="AG63" i="21"/>
  <c r="AF63" i="21"/>
  <c r="AB63" i="21"/>
  <c r="AD63" i="21" s="1"/>
  <c r="M13" i="20" s="1"/>
  <c r="AJ62" i="21"/>
  <c r="AI62" i="21"/>
  <c r="AH62" i="21"/>
  <c r="AG62" i="21"/>
  <c r="AF62" i="21"/>
  <c r="AB62" i="21"/>
  <c r="AJ56" i="21"/>
  <c r="AI56" i="21"/>
  <c r="AH56" i="21"/>
  <c r="AG56" i="21"/>
  <c r="AF56" i="21"/>
  <c r="AB56" i="21"/>
  <c r="AD56" i="21" s="1"/>
  <c r="AJ55" i="21"/>
  <c r="AI55" i="21"/>
  <c r="AH55" i="21"/>
  <c r="AG55" i="21"/>
  <c r="AF55" i="21"/>
  <c r="AB55" i="21"/>
  <c r="AJ54" i="21"/>
  <c r="AI54" i="21"/>
  <c r="AH54" i="21"/>
  <c r="AG54" i="21"/>
  <c r="AF54" i="21"/>
  <c r="AB54" i="21"/>
  <c r="AD54" i="21" s="1"/>
  <c r="AJ48" i="21"/>
  <c r="AI48" i="21"/>
  <c r="AH48" i="21"/>
  <c r="AG48" i="21"/>
  <c r="AF48" i="21"/>
  <c r="AB48" i="21"/>
  <c r="AD48" i="21" s="1"/>
  <c r="K19" i="20" s="1"/>
  <c r="AJ47" i="21"/>
  <c r="AI47" i="21"/>
  <c r="AH47" i="21"/>
  <c r="AG47" i="21"/>
  <c r="AF47" i="21"/>
  <c r="AB47" i="21"/>
  <c r="AJ46" i="21"/>
  <c r="AI46" i="21"/>
  <c r="AH46" i="21"/>
  <c r="AG46" i="21"/>
  <c r="AF46" i="21"/>
  <c r="AB46" i="21"/>
  <c r="AD46" i="21" s="1"/>
  <c r="K6" i="20" s="1"/>
  <c r="AJ40" i="21"/>
  <c r="AI40" i="21"/>
  <c r="AH40" i="21"/>
  <c r="AG40" i="21"/>
  <c r="AF40" i="21"/>
  <c r="AB40" i="21"/>
  <c r="AJ39" i="21"/>
  <c r="AI39" i="21"/>
  <c r="AH39" i="21"/>
  <c r="AG39" i="21"/>
  <c r="AF39" i="21"/>
  <c r="AB39" i="21"/>
  <c r="AD39" i="21" s="1"/>
  <c r="AJ38" i="21"/>
  <c r="AI38" i="21"/>
  <c r="AH38" i="21"/>
  <c r="AG38" i="21"/>
  <c r="AF38" i="21"/>
  <c r="AB38" i="21"/>
  <c r="AJ32" i="21"/>
  <c r="AI32" i="21"/>
  <c r="AH32" i="21"/>
  <c r="AG32" i="21"/>
  <c r="AF32" i="21"/>
  <c r="AB32" i="21"/>
  <c r="AJ31" i="21"/>
  <c r="AI31" i="21"/>
  <c r="AH31" i="21"/>
  <c r="AG31" i="21"/>
  <c r="AF31" i="21"/>
  <c r="AB31" i="21"/>
  <c r="AJ30" i="21"/>
  <c r="AI30" i="21"/>
  <c r="AH30" i="21"/>
  <c r="AG30" i="21"/>
  <c r="AF30" i="21"/>
  <c r="AB30" i="21"/>
  <c r="AJ24" i="21"/>
  <c r="AI24" i="21"/>
  <c r="AH24" i="21"/>
  <c r="AG24" i="21"/>
  <c r="AF24" i="21"/>
  <c r="AB24" i="21"/>
  <c r="AJ23" i="21"/>
  <c r="AI23" i="21"/>
  <c r="AH23" i="21"/>
  <c r="AG23" i="21"/>
  <c r="AF23" i="21"/>
  <c r="AB23" i="21"/>
  <c r="H15" i="20" s="1"/>
  <c r="AJ22" i="21"/>
  <c r="AI22" i="21"/>
  <c r="AH22" i="21"/>
  <c r="AG22" i="21"/>
  <c r="AF22" i="21"/>
  <c r="AB22" i="21"/>
  <c r="H8" i="20" s="1"/>
  <c r="AJ16" i="21"/>
  <c r="AI16" i="21"/>
  <c r="AH16" i="21"/>
  <c r="AG16" i="21"/>
  <c r="AF16" i="21"/>
  <c r="AB16" i="21"/>
  <c r="G21" i="20" s="1"/>
  <c r="AJ15" i="21"/>
  <c r="AI15" i="21"/>
  <c r="AH15" i="21"/>
  <c r="AG15" i="21"/>
  <c r="AF15" i="21"/>
  <c r="AB15" i="21"/>
  <c r="G15" i="20" s="1"/>
  <c r="AJ14" i="21"/>
  <c r="AI14" i="21"/>
  <c r="AH14" i="21"/>
  <c r="AG14" i="21"/>
  <c r="AF14" i="21"/>
  <c r="AB14" i="21"/>
  <c r="G8" i="20" s="1"/>
  <c r="AJ8" i="21"/>
  <c r="AI8" i="21"/>
  <c r="AH8" i="21"/>
  <c r="AG8" i="21"/>
  <c r="AF8" i="21"/>
  <c r="AB8" i="21"/>
  <c r="AJ7" i="21"/>
  <c r="AI7" i="21"/>
  <c r="AH7" i="21"/>
  <c r="AG7" i="21"/>
  <c r="AF7" i="21"/>
  <c r="AB7" i="21"/>
  <c r="AJ6" i="21"/>
  <c r="AI6" i="21"/>
  <c r="AH6" i="21"/>
  <c r="AG6" i="21"/>
  <c r="AF6" i="21"/>
  <c r="AB6" i="21"/>
  <c r="F8" i="20" s="1"/>
  <c r="L21" i="20"/>
  <c r="K21" i="20"/>
  <c r="X19" i="20"/>
  <c r="W19" i="20"/>
  <c r="V19" i="20"/>
  <c r="U19" i="20"/>
  <c r="T19" i="20"/>
  <c r="S19" i="20"/>
  <c r="R19" i="20"/>
  <c r="Q19" i="20"/>
  <c r="J15" i="20"/>
  <c r="AB13" i="20"/>
  <c r="X13" i="20"/>
  <c r="W13" i="20"/>
  <c r="V13" i="20"/>
  <c r="U13" i="20"/>
  <c r="T13" i="20"/>
  <c r="S13" i="20"/>
  <c r="R13" i="20"/>
  <c r="Q13" i="20"/>
  <c r="L8" i="20"/>
  <c r="K8" i="20"/>
  <c r="AD6" i="20"/>
  <c r="Z6" i="20"/>
  <c r="X6" i="20"/>
  <c r="W6" i="20"/>
  <c r="V6" i="20"/>
  <c r="U6" i="20"/>
  <c r="T6" i="20"/>
  <c r="S6" i="20"/>
  <c r="R6" i="20"/>
  <c r="Q6" i="20"/>
  <c r="Z14" i="18"/>
  <c r="U14" i="18"/>
  <c r="P14" i="18"/>
  <c r="K14" i="18"/>
  <c r="J14" i="18"/>
  <c r="I14" i="18"/>
  <c r="Z13" i="18"/>
  <c r="U13" i="18"/>
  <c r="P13" i="18"/>
  <c r="K13" i="18"/>
  <c r="J13" i="18"/>
  <c r="I13" i="18"/>
  <c r="Z10" i="18"/>
  <c r="U10" i="18"/>
  <c r="P10" i="18"/>
  <c r="K10" i="18"/>
  <c r="J10" i="18"/>
  <c r="I10" i="18"/>
  <c r="Z9" i="18"/>
  <c r="U9" i="18"/>
  <c r="P9" i="18"/>
  <c r="K9" i="18"/>
  <c r="J9" i="18"/>
  <c r="I9" i="18"/>
  <c r="Z6" i="18"/>
  <c r="U6" i="18"/>
  <c r="P6" i="18"/>
  <c r="K6" i="18"/>
  <c r="J6" i="18"/>
  <c r="I6" i="18"/>
  <c r="Z5" i="18"/>
  <c r="U5" i="18"/>
  <c r="P5" i="18"/>
  <c r="K5" i="18"/>
  <c r="J5" i="18"/>
  <c r="I5" i="18"/>
  <c r="Z22" i="16"/>
  <c r="U22" i="16"/>
  <c r="P22" i="16"/>
  <c r="K22" i="16"/>
  <c r="J22" i="16"/>
  <c r="I22" i="16"/>
  <c r="Z21" i="16"/>
  <c r="U21" i="16"/>
  <c r="P21" i="16"/>
  <c r="K21" i="16"/>
  <c r="J21" i="16"/>
  <c r="I21" i="16"/>
  <c r="Z19" i="16"/>
  <c r="U19" i="16"/>
  <c r="P19" i="16"/>
  <c r="K19" i="16"/>
  <c r="J19" i="16"/>
  <c r="I19" i="16"/>
  <c r="Z18" i="16"/>
  <c r="U18" i="16"/>
  <c r="P18" i="16"/>
  <c r="K18" i="16"/>
  <c r="J18" i="16"/>
  <c r="I18" i="16"/>
  <c r="Z16" i="16"/>
  <c r="U16" i="16"/>
  <c r="P16" i="16"/>
  <c r="K16" i="16"/>
  <c r="J16" i="16"/>
  <c r="I16" i="16"/>
  <c r="Z15" i="16"/>
  <c r="U15" i="16"/>
  <c r="P15" i="16"/>
  <c r="K15" i="16"/>
  <c r="J15" i="16"/>
  <c r="I15" i="16"/>
  <c r="Z13" i="16"/>
  <c r="U13" i="16"/>
  <c r="P13" i="16"/>
  <c r="K13" i="16"/>
  <c r="J13" i="16"/>
  <c r="I13" i="16"/>
  <c r="Z12" i="16"/>
  <c r="U12" i="16"/>
  <c r="P12" i="16"/>
  <c r="K12" i="16"/>
  <c r="J12" i="16"/>
  <c r="I12" i="16"/>
  <c r="Z10" i="16"/>
  <c r="U10" i="16"/>
  <c r="P10" i="16"/>
  <c r="K10" i="16"/>
  <c r="J10" i="16"/>
  <c r="I10" i="16"/>
  <c r="Z9" i="16"/>
  <c r="U9" i="16"/>
  <c r="P9" i="16"/>
  <c r="K9" i="16"/>
  <c r="J9" i="16"/>
  <c r="I9" i="16"/>
  <c r="Z7" i="16"/>
  <c r="U7" i="16"/>
  <c r="P7" i="16"/>
  <c r="K7" i="16"/>
  <c r="J7" i="16"/>
  <c r="I7" i="16"/>
  <c r="Z6" i="16"/>
  <c r="U6" i="16"/>
  <c r="P6" i="16"/>
  <c r="K6" i="16"/>
  <c r="J6" i="16"/>
  <c r="I6" i="16"/>
  <c r="BA23" i="14"/>
  <c r="AV23" i="14"/>
  <c r="AQ23" i="14"/>
  <c r="AL23" i="14"/>
  <c r="AK23" i="14"/>
  <c r="AJ23" i="14"/>
  <c r="Z23" i="14"/>
  <c r="U23" i="14"/>
  <c r="P23" i="14"/>
  <c r="K23" i="14"/>
  <c r="J23" i="14"/>
  <c r="I23" i="14"/>
  <c r="BA22" i="14"/>
  <c r="AI22" i="14" s="1"/>
  <c r="AV22" i="14"/>
  <c r="AQ22" i="14"/>
  <c r="AL22" i="14"/>
  <c r="AK22" i="14"/>
  <c r="AJ22" i="14"/>
  <c r="Z22" i="14"/>
  <c r="U22" i="14"/>
  <c r="P22" i="14"/>
  <c r="K22" i="14"/>
  <c r="J22" i="14"/>
  <c r="I22" i="14"/>
  <c r="BA20" i="14"/>
  <c r="AV20" i="14"/>
  <c r="AQ20" i="14"/>
  <c r="AL20" i="14"/>
  <c r="AK20" i="14"/>
  <c r="AJ20" i="14"/>
  <c r="Z20" i="14"/>
  <c r="U20" i="14"/>
  <c r="P20" i="14"/>
  <c r="K20" i="14"/>
  <c r="J20" i="14"/>
  <c r="I20" i="14"/>
  <c r="BA19" i="14"/>
  <c r="AV19" i="14"/>
  <c r="AQ19" i="14"/>
  <c r="AL19" i="14"/>
  <c r="AK19" i="14"/>
  <c r="AJ19" i="14"/>
  <c r="Z19" i="14"/>
  <c r="U19" i="14"/>
  <c r="G19" i="14" s="1"/>
  <c r="P19" i="14"/>
  <c r="K19" i="14"/>
  <c r="J19" i="14"/>
  <c r="I19" i="14"/>
  <c r="BA17" i="14"/>
  <c r="AV17" i="14"/>
  <c r="AQ17" i="14"/>
  <c r="AL17" i="14"/>
  <c r="AK17" i="14"/>
  <c r="AJ17" i="14"/>
  <c r="Z17" i="14"/>
  <c r="U17" i="14"/>
  <c r="P17" i="14"/>
  <c r="K17" i="14"/>
  <c r="J17" i="14"/>
  <c r="I17" i="14"/>
  <c r="BA16" i="14"/>
  <c r="AI17" i="14" s="1"/>
  <c r="AV16" i="14"/>
  <c r="AQ16" i="14"/>
  <c r="AL16" i="14"/>
  <c r="AK16" i="14"/>
  <c r="AJ16" i="14"/>
  <c r="Z16" i="14"/>
  <c r="U16" i="14"/>
  <c r="P16" i="14"/>
  <c r="K16" i="14"/>
  <c r="J16" i="14"/>
  <c r="I16" i="14"/>
  <c r="BA14" i="14"/>
  <c r="AV14" i="14"/>
  <c r="AQ14" i="14"/>
  <c r="AL14" i="14"/>
  <c r="AK14" i="14"/>
  <c r="AJ14" i="14"/>
  <c r="Z14" i="14"/>
  <c r="U14" i="14"/>
  <c r="P14" i="14"/>
  <c r="K14" i="14"/>
  <c r="J14" i="14"/>
  <c r="I14" i="14"/>
  <c r="BA13" i="14"/>
  <c r="AI14" i="14" s="1"/>
  <c r="AV13" i="14"/>
  <c r="AQ13" i="14"/>
  <c r="AL13" i="14"/>
  <c r="AK13" i="14"/>
  <c r="AJ13" i="14"/>
  <c r="Z13" i="14"/>
  <c r="U13" i="14"/>
  <c r="P13" i="14"/>
  <c r="K13" i="14"/>
  <c r="J13" i="14"/>
  <c r="I13" i="14"/>
  <c r="BA11" i="14"/>
  <c r="AV11" i="14"/>
  <c r="AQ11" i="14"/>
  <c r="AL11" i="14"/>
  <c r="AK11" i="14"/>
  <c r="AJ11" i="14"/>
  <c r="Z11" i="14"/>
  <c r="U11" i="14"/>
  <c r="P11" i="14"/>
  <c r="K11" i="14"/>
  <c r="J11" i="14"/>
  <c r="I11" i="14"/>
  <c r="BA10" i="14"/>
  <c r="AI10" i="14" s="1"/>
  <c r="AV10" i="14"/>
  <c r="AQ10" i="14"/>
  <c r="AL10" i="14"/>
  <c r="AK10" i="14"/>
  <c r="AJ10" i="14"/>
  <c r="Z10" i="14"/>
  <c r="U10" i="14"/>
  <c r="P10" i="14"/>
  <c r="K10" i="14"/>
  <c r="J10" i="14"/>
  <c r="I10" i="14"/>
  <c r="BA8" i="14"/>
  <c r="AV8" i="14"/>
  <c r="AQ8" i="14"/>
  <c r="AL8" i="14"/>
  <c r="AK8" i="14"/>
  <c r="AJ8" i="14"/>
  <c r="Z8" i="14"/>
  <c r="U8" i="14"/>
  <c r="P8" i="14"/>
  <c r="K8" i="14"/>
  <c r="J8" i="14"/>
  <c r="I8" i="14"/>
  <c r="BA7" i="14"/>
  <c r="AV7" i="14"/>
  <c r="AQ7" i="14"/>
  <c r="AL7" i="14"/>
  <c r="AK7" i="14"/>
  <c r="AJ7" i="14"/>
  <c r="Z7" i="14"/>
  <c r="U7" i="14"/>
  <c r="P7" i="14"/>
  <c r="K7" i="14"/>
  <c r="J7" i="14"/>
  <c r="I7" i="14"/>
  <c r="AN37" i="12"/>
  <c r="AM37" i="12"/>
  <c r="AL37" i="12"/>
  <c r="I37" i="12"/>
  <c r="L37" i="12"/>
  <c r="K37" i="12"/>
  <c r="J37" i="12"/>
  <c r="AN36" i="12"/>
  <c r="AM36" i="12"/>
  <c r="AL36" i="12"/>
  <c r="L36" i="12"/>
  <c r="K36" i="12"/>
  <c r="J36" i="12"/>
  <c r="AN34" i="12"/>
  <c r="AM34" i="12"/>
  <c r="AL34" i="12"/>
  <c r="L34" i="12"/>
  <c r="K34" i="12"/>
  <c r="J34" i="12"/>
  <c r="AN33" i="12"/>
  <c r="AM33" i="12"/>
  <c r="AL33" i="12"/>
  <c r="I33" i="12"/>
  <c r="H33" i="12"/>
  <c r="L33" i="12"/>
  <c r="K33" i="12"/>
  <c r="J33" i="12"/>
  <c r="AN31" i="12"/>
  <c r="AM31" i="12"/>
  <c r="AL31" i="12"/>
  <c r="L31" i="12"/>
  <c r="K31" i="12"/>
  <c r="J31" i="12"/>
  <c r="AN30" i="12"/>
  <c r="AM30" i="12"/>
  <c r="AL30" i="12"/>
  <c r="L30" i="12"/>
  <c r="K30" i="12"/>
  <c r="J30" i="12"/>
  <c r="I30" i="12"/>
  <c r="AN28" i="12"/>
  <c r="AM28" i="12"/>
  <c r="AL28" i="12"/>
  <c r="L28" i="12"/>
  <c r="K28" i="12"/>
  <c r="J28" i="12"/>
  <c r="AN27" i="12"/>
  <c r="AM27" i="12"/>
  <c r="AL27" i="12"/>
  <c r="L27" i="12"/>
  <c r="K27" i="12"/>
  <c r="J27" i="12"/>
  <c r="I27" i="12"/>
  <c r="AN25" i="12"/>
  <c r="AM25" i="12"/>
  <c r="AL25" i="12"/>
  <c r="L25" i="12"/>
  <c r="K25" i="12"/>
  <c r="J25" i="12"/>
  <c r="AN24" i="12"/>
  <c r="AM24" i="12"/>
  <c r="AL24" i="12"/>
  <c r="L24" i="12"/>
  <c r="K24" i="12"/>
  <c r="J24" i="12"/>
  <c r="I24" i="12"/>
  <c r="AN22" i="12"/>
  <c r="AM22" i="12"/>
  <c r="AL22" i="12"/>
  <c r="L22" i="12"/>
  <c r="K22" i="12"/>
  <c r="J22" i="12"/>
  <c r="AN21" i="12"/>
  <c r="AM21" i="12"/>
  <c r="AL21" i="12"/>
  <c r="I21" i="12"/>
  <c r="L21" i="12"/>
  <c r="K21" i="12"/>
  <c r="J21" i="12"/>
  <c r="AN19" i="12"/>
  <c r="AM19" i="12"/>
  <c r="AL19" i="12"/>
  <c r="L19" i="12"/>
  <c r="K19" i="12"/>
  <c r="J19" i="12"/>
  <c r="AN18" i="12"/>
  <c r="AM18" i="12"/>
  <c r="AL18" i="12"/>
  <c r="I18" i="12"/>
  <c r="H19" i="12"/>
  <c r="L18" i="12"/>
  <c r="K18" i="12"/>
  <c r="J18" i="12"/>
  <c r="AN16" i="12"/>
  <c r="AM16" i="12"/>
  <c r="AL16" i="12"/>
  <c r="L16" i="12"/>
  <c r="K16" i="12"/>
  <c r="J16" i="12"/>
  <c r="AN15" i="12"/>
  <c r="AM15" i="12"/>
  <c r="AL15" i="12"/>
  <c r="I15" i="12"/>
  <c r="L15" i="12"/>
  <c r="K15" i="12"/>
  <c r="J15" i="12"/>
  <c r="AN13" i="12"/>
  <c r="AM13" i="12"/>
  <c r="AL13" i="12"/>
  <c r="L13" i="12"/>
  <c r="K13" i="12"/>
  <c r="J13" i="12"/>
  <c r="AN12" i="12"/>
  <c r="AM12" i="12"/>
  <c r="AL12" i="12"/>
  <c r="L12" i="12"/>
  <c r="K12" i="12"/>
  <c r="J12" i="12"/>
  <c r="AN10" i="12"/>
  <c r="AM10" i="12"/>
  <c r="AL10" i="12"/>
  <c r="L10" i="12"/>
  <c r="K10" i="12"/>
  <c r="J10" i="12"/>
  <c r="AN9" i="12"/>
  <c r="AM9" i="12"/>
  <c r="AL9" i="12"/>
  <c r="L9" i="12"/>
  <c r="K9" i="12"/>
  <c r="J9" i="12"/>
  <c r="AN7" i="12"/>
  <c r="AM7" i="12"/>
  <c r="AL7" i="12"/>
  <c r="L7" i="12"/>
  <c r="K7" i="12"/>
  <c r="J7" i="12"/>
  <c r="AN6" i="12"/>
  <c r="AM6" i="12"/>
  <c r="AL6" i="12"/>
  <c r="L6" i="12"/>
  <c r="K6" i="12"/>
  <c r="J6" i="12"/>
  <c r="AN4" i="12"/>
  <c r="AM4" i="12"/>
  <c r="AL4" i="12"/>
  <c r="L4" i="12"/>
  <c r="K4" i="12"/>
  <c r="J4" i="12"/>
  <c r="AJ3" i="12"/>
  <c r="AI4" i="12"/>
  <c r="AN3" i="12"/>
  <c r="AM3" i="12"/>
  <c r="AL3" i="12"/>
  <c r="H3" i="12"/>
  <c r="L3" i="12"/>
  <c r="K3" i="12"/>
  <c r="J3" i="12"/>
  <c r="AJ74" i="11"/>
  <c r="AF74" i="11"/>
  <c r="AB74" i="11"/>
  <c r="T74" i="11"/>
  <c r="R74" i="11"/>
  <c r="N74" i="11"/>
  <c r="J74" i="11"/>
  <c r="B74" i="11"/>
  <c r="AJ73" i="11"/>
  <c r="AF73" i="11"/>
  <c r="AB73" i="11"/>
  <c r="R73" i="11"/>
  <c r="N73" i="11"/>
  <c r="J73" i="11"/>
  <c r="AJ71" i="11"/>
  <c r="AF71" i="11"/>
  <c r="AB71" i="11"/>
  <c r="T71" i="11"/>
  <c r="R71" i="11"/>
  <c r="N71" i="11"/>
  <c r="J71" i="11"/>
  <c r="B71" i="11"/>
  <c r="AJ70" i="11"/>
  <c r="AF70" i="11"/>
  <c r="AB70" i="11"/>
  <c r="R70" i="11"/>
  <c r="N70" i="11"/>
  <c r="J70" i="11"/>
  <c r="AJ68" i="11"/>
  <c r="AF68" i="11"/>
  <c r="AB68" i="11"/>
  <c r="T68" i="11"/>
  <c r="R68" i="11"/>
  <c r="N68" i="11"/>
  <c r="J68" i="11"/>
  <c r="B68" i="11"/>
  <c r="AJ67" i="11"/>
  <c r="AF67" i="11"/>
  <c r="AB67" i="11"/>
  <c r="R67" i="11"/>
  <c r="N67" i="11"/>
  <c r="J67" i="11"/>
  <c r="AJ65" i="11"/>
  <c r="AF65" i="11"/>
  <c r="AB65" i="11"/>
  <c r="T65" i="11"/>
  <c r="R65" i="11"/>
  <c r="N65" i="11"/>
  <c r="J65" i="11"/>
  <c r="B65" i="11"/>
  <c r="AJ64" i="11"/>
  <c r="AF64" i="11"/>
  <c r="AB64" i="11"/>
  <c r="X64" i="11" s="1"/>
  <c r="R64" i="11"/>
  <c r="N64" i="11"/>
  <c r="J64" i="11"/>
  <c r="AJ62" i="11"/>
  <c r="AF62" i="11"/>
  <c r="AB62" i="11"/>
  <c r="T62" i="11"/>
  <c r="R62" i="11"/>
  <c r="N62" i="11"/>
  <c r="J62" i="11"/>
  <c r="B62" i="11"/>
  <c r="AJ61" i="11"/>
  <c r="AF61" i="11"/>
  <c r="AB61" i="11"/>
  <c r="R61" i="11"/>
  <c r="N61" i="11"/>
  <c r="J61" i="11"/>
  <c r="AJ59" i="11"/>
  <c r="AF59" i="11"/>
  <c r="AB59" i="11"/>
  <c r="X59" i="11" s="1"/>
  <c r="T59" i="11"/>
  <c r="R59" i="11"/>
  <c r="N59" i="11"/>
  <c r="J59" i="11"/>
  <c r="B59" i="11"/>
  <c r="AJ58" i="11"/>
  <c r="AF58" i="11"/>
  <c r="AB58" i="11"/>
  <c r="R58" i="11"/>
  <c r="N58" i="11"/>
  <c r="J58" i="11"/>
  <c r="AJ56" i="11"/>
  <c r="AF56" i="11"/>
  <c r="AB56" i="11"/>
  <c r="T56" i="11"/>
  <c r="R56" i="11"/>
  <c r="N56" i="11"/>
  <c r="J56" i="11"/>
  <c r="B56" i="11"/>
  <c r="AJ55" i="11"/>
  <c r="AF55" i="11"/>
  <c r="AB55" i="11"/>
  <c r="R55" i="11"/>
  <c r="N55" i="11"/>
  <c r="J55" i="11"/>
  <c r="AJ53" i="11"/>
  <c r="AF53" i="11"/>
  <c r="AB53" i="11"/>
  <c r="X53" i="11" s="1"/>
  <c r="T53" i="11"/>
  <c r="R53" i="11"/>
  <c r="N53" i="11"/>
  <c r="J53" i="11"/>
  <c r="B53" i="11"/>
  <c r="AJ52" i="11"/>
  <c r="AF52" i="11"/>
  <c r="AB52" i="11"/>
  <c r="R52" i="11"/>
  <c r="N52" i="11"/>
  <c r="J52" i="11"/>
  <c r="AJ50" i="11"/>
  <c r="AF50" i="11"/>
  <c r="AB50" i="11"/>
  <c r="T50" i="11"/>
  <c r="R50" i="11"/>
  <c r="N50" i="11"/>
  <c r="J50" i="11"/>
  <c r="B50" i="11"/>
  <c r="AJ49" i="11"/>
  <c r="AF49" i="11"/>
  <c r="AB49" i="11"/>
  <c r="R49" i="11"/>
  <c r="N49" i="11"/>
  <c r="J49" i="11"/>
  <c r="AJ47" i="11"/>
  <c r="AF47" i="11"/>
  <c r="AB47" i="11"/>
  <c r="R47" i="11"/>
  <c r="N47" i="11"/>
  <c r="J47" i="11"/>
  <c r="B47" i="11"/>
  <c r="AJ46" i="11"/>
  <c r="AF46" i="11"/>
  <c r="AB46" i="11"/>
  <c r="R46" i="11"/>
  <c r="N46" i="11"/>
  <c r="J46" i="11"/>
  <c r="AJ44" i="11"/>
  <c r="AF44" i="11"/>
  <c r="AB44" i="11"/>
  <c r="T44" i="11"/>
  <c r="R44" i="11"/>
  <c r="N44" i="11"/>
  <c r="J44" i="11"/>
  <c r="B44" i="11"/>
  <c r="AJ43" i="11"/>
  <c r="AF43" i="11"/>
  <c r="AB43" i="11"/>
  <c r="R43" i="11"/>
  <c r="N43" i="11"/>
  <c r="J43" i="11"/>
  <c r="AJ41" i="11"/>
  <c r="AF41" i="11"/>
  <c r="AB41" i="11"/>
  <c r="T41" i="11"/>
  <c r="R41" i="11"/>
  <c r="N41" i="11"/>
  <c r="J41" i="11"/>
  <c r="B41" i="11"/>
  <c r="AJ40" i="11"/>
  <c r="AF40" i="11"/>
  <c r="AB40" i="11"/>
  <c r="R40" i="11"/>
  <c r="N40" i="11"/>
  <c r="J40" i="11"/>
  <c r="AJ37" i="11"/>
  <c r="AF37" i="11"/>
  <c r="AB37" i="11"/>
  <c r="T37" i="11"/>
  <c r="R37" i="11"/>
  <c r="N37" i="11"/>
  <c r="J37" i="11"/>
  <c r="B37" i="11"/>
  <c r="AJ36" i="11"/>
  <c r="AF36" i="11"/>
  <c r="AB36" i="11"/>
  <c r="R36" i="11"/>
  <c r="N36" i="11"/>
  <c r="J36" i="11"/>
  <c r="AJ34" i="11"/>
  <c r="AF34" i="11"/>
  <c r="AB34" i="11"/>
  <c r="T34" i="11"/>
  <c r="R34" i="11"/>
  <c r="N34" i="11"/>
  <c r="J34" i="11"/>
  <c r="B34" i="11"/>
  <c r="AJ33" i="11"/>
  <c r="AF33" i="11"/>
  <c r="AB33" i="11"/>
  <c r="R33" i="11"/>
  <c r="N33" i="11"/>
  <c r="J33" i="11"/>
  <c r="AJ31" i="11"/>
  <c r="AF31" i="11"/>
  <c r="AB31" i="11"/>
  <c r="T31" i="11"/>
  <c r="R31" i="11"/>
  <c r="N31" i="11"/>
  <c r="J31" i="11"/>
  <c r="B31" i="11"/>
  <c r="AJ30" i="11"/>
  <c r="AF30" i="11"/>
  <c r="AB30" i="11"/>
  <c r="R30" i="11"/>
  <c r="N30" i="11"/>
  <c r="J30" i="11"/>
  <c r="AJ28" i="11"/>
  <c r="AF28" i="11"/>
  <c r="AB28" i="11"/>
  <c r="T28" i="11"/>
  <c r="R28" i="11"/>
  <c r="N28" i="11"/>
  <c r="J28" i="11"/>
  <c r="B28" i="11"/>
  <c r="AJ27" i="11"/>
  <c r="AF27" i="11"/>
  <c r="AB27" i="11"/>
  <c r="R27" i="11"/>
  <c r="N27" i="11"/>
  <c r="J27" i="11"/>
  <c r="AJ25" i="11"/>
  <c r="AF25" i="11"/>
  <c r="AB25" i="11"/>
  <c r="T25" i="11"/>
  <c r="R25" i="11"/>
  <c r="N25" i="11"/>
  <c r="J25" i="11"/>
  <c r="B25" i="11"/>
  <c r="AJ24" i="11"/>
  <c r="AF24" i="11"/>
  <c r="AB24" i="11"/>
  <c r="R24" i="11"/>
  <c r="N24" i="11"/>
  <c r="J24" i="11"/>
  <c r="AJ22" i="11"/>
  <c r="AF22" i="11"/>
  <c r="AB22" i="11"/>
  <c r="T22" i="11"/>
  <c r="R22" i="11"/>
  <c r="N22" i="11"/>
  <c r="J22" i="11"/>
  <c r="B22" i="11"/>
  <c r="AJ21" i="11"/>
  <c r="AF21" i="11"/>
  <c r="AB21" i="11"/>
  <c r="R21" i="11"/>
  <c r="N21" i="11"/>
  <c r="J21" i="11"/>
  <c r="AJ19" i="11"/>
  <c r="AF19" i="11"/>
  <c r="AB19" i="11"/>
  <c r="T19" i="11"/>
  <c r="R19" i="11"/>
  <c r="N19" i="11"/>
  <c r="J19" i="11"/>
  <c r="B19" i="11"/>
  <c r="AJ18" i="11"/>
  <c r="AF18" i="11"/>
  <c r="AB18" i="11"/>
  <c r="R18" i="11"/>
  <c r="N18" i="11"/>
  <c r="J18" i="11"/>
  <c r="AJ16" i="11"/>
  <c r="AF16" i="11"/>
  <c r="AB16" i="11"/>
  <c r="T16" i="11"/>
  <c r="R16" i="11"/>
  <c r="N16" i="11"/>
  <c r="J16" i="11"/>
  <c r="B16" i="11"/>
  <c r="AJ15" i="11"/>
  <c r="AF15" i="11"/>
  <c r="AB15" i="11"/>
  <c r="R15" i="11"/>
  <c r="N15" i="11"/>
  <c r="J15" i="11"/>
  <c r="AJ13" i="11"/>
  <c r="AF13" i="11"/>
  <c r="AB13" i="11"/>
  <c r="T13" i="11"/>
  <c r="R13" i="11"/>
  <c r="N13" i="11"/>
  <c r="J13" i="11"/>
  <c r="B13" i="11"/>
  <c r="AJ12" i="11"/>
  <c r="AF12" i="11"/>
  <c r="AB12" i="11"/>
  <c r="R12" i="11"/>
  <c r="N12" i="11"/>
  <c r="J12" i="11"/>
  <c r="AJ10" i="11"/>
  <c r="AF10" i="11"/>
  <c r="AB10" i="11"/>
  <c r="T10" i="11"/>
  <c r="R10" i="11"/>
  <c r="N10" i="11"/>
  <c r="J10" i="11"/>
  <c r="B10" i="11"/>
  <c r="AJ9" i="11"/>
  <c r="AF9" i="11"/>
  <c r="AB9" i="11"/>
  <c r="R9" i="11"/>
  <c r="N9" i="11"/>
  <c r="J9" i="11"/>
  <c r="AJ7" i="11"/>
  <c r="AF7" i="11"/>
  <c r="AB7" i="11"/>
  <c r="T7" i="11"/>
  <c r="R7" i="11"/>
  <c r="N7" i="11"/>
  <c r="J7" i="11"/>
  <c r="B7" i="11"/>
  <c r="AJ6" i="11"/>
  <c r="AF6" i="11"/>
  <c r="AB6" i="11"/>
  <c r="R6" i="11"/>
  <c r="N6" i="11"/>
  <c r="J6" i="11"/>
  <c r="F6" i="11" s="1"/>
  <c r="AJ4" i="11"/>
  <c r="AF4" i="11"/>
  <c r="AB4" i="11"/>
  <c r="T4" i="11"/>
  <c r="R4" i="11"/>
  <c r="N4" i="11"/>
  <c r="J4" i="11"/>
  <c r="B4" i="11"/>
  <c r="AJ3" i="11"/>
  <c r="AF3" i="11"/>
  <c r="AB3" i="11"/>
  <c r="R3" i="11"/>
  <c r="N3" i="11"/>
  <c r="J3" i="11"/>
  <c r="S78" i="8"/>
  <c r="O78" i="8"/>
  <c r="K78" i="8"/>
  <c r="S77" i="8"/>
  <c r="O77" i="8"/>
  <c r="K77" i="8"/>
  <c r="S76" i="8"/>
  <c r="O76" i="8"/>
  <c r="K76" i="8"/>
  <c r="S75" i="8"/>
  <c r="O75" i="8"/>
  <c r="K75" i="8"/>
  <c r="S74" i="8"/>
  <c r="O74" i="8"/>
  <c r="K74" i="8"/>
  <c r="S73" i="8"/>
  <c r="O73" i="8"/>
  <c r="K73" i="8"/>
  <c r="S72" i="8"/>
  <c r="O72" i="8"/>
  <c r="K72" i="8"/>
  <c r="S71" i="8"/>
  <c r="O71" i="8"/>
  <c r="K71" i="8"/>
  <c r="S70" i="8"/>
  <c r="O70" i="8"/>
  <c r="K70" i="8"/>
  <c r="S69" i="8"/>
  <c r="O69" i="8"/>
  <c r="K69" i="8"/>
  <c r="S68" i="8"/>
  <c r="O68" i="8"/>
  <c r="K68" i="8"/>
  <c r="S67" i="8"/>
  <c r="O67" i="8"/>
  <c r="K67" i="8"/>
  <c r="S66" i="8"/>
  <c r="O66" i="8"/>
  <c r="K66" i="8"/>
  <c r="S65" i="8"/>
  <c r="O65" i="8"/>
  <c r="K65" i="8"/>
  <c r="S64" i="8"/>
  <c r="O64" i="8"/>
  <c r="K64" i="8"/>
  <c r="S63" i="8"/>
  <c r="O63" i="8"/>
  <c r="K63" i="8"/>
  <c r="S62" i="8"/>
  <c r="O62" i="8"/>
  <c r="K62" i="8"/>
  <c r="S61" i="8"/>
  <c r="O61" i="8"/>
  <c r="K61" i="8"/>
  <c r="S60" i="8"/>
  <c r="O60" i="8"/>
  <c r="K60" i="8"/>
  <c r="S59" i="8"/>
  <c r="O59" i="8"/>
  <c r="K59" i="8"/>
  <c r="S58" i="8"/>
  <c r="O58" i="8"/>
  <c r="K58" i="8"/>
  <c r="S57" i="8"/>
  <c r="O57" i="8"/>
  <c r="K57" i="8"/>
  <c r="S56" i="8"/>
  <c r="O56" i="8"/>
  <c r="K56" i="8"/>
  <c r="S55" i="8"/>
  <c r="O55" i="8"/>
  <c r="K55" i="8"/>
  <c r="S52" i="8"/>
  <c r="O52" i="8"/>
  <c r="K52" i="8"/>
  <c r="S51" i="8"/>
  <c r="O51" i="8"/>
  <c r="K51" i="8"/>
  <c r="S50" i="8"/>
  <c r="O50" i="8"/>
  <c r="K50" i="8"/>
  <c r="S49" i="8"/>
  <c r="O49" i="8"/>
  <c r="K49" i="8"/>
  <c r="S48" i="8"/>
  <c r="O48" i="8"/>
  <c r="K48" i="8"/>
  <c r="S47" i="8"/>
  <c r="O47" i="8"/>
  <c r="K47" i="8"/>
  <c r="S46" i="8"/>
  <c r="O46" i="8"/>
  <c r="K46" i="8"/>
  <c r="S45" i="8"/>
  <c r="O45" i="8"/>
  <c r="K45" i="8"/>
  <c r="S44" i="8"/>
  <c r="O44" i="8"/>
  <c r="K44" i="8"/>
  <c r="S43" i="8"/>
  <c r="O43" i="8"/>
  <c r="K43" i="8"/>
  <c r="S42" i="8"/>
  <c r="O42" i="8"/>
  <c r="K42" i="8"/>
  <c r="S41" i="8"/>
  <c r="O41" i="8"/>
  <c r="K41" i="8"/>
  <c r="S40" i="8"/>
  <c r="O40" i="8"/>
  <c r="K40" i="8"/>
  <c r="S39" i="8"/>
  <c r="O39" i="8"/>
  <c r="K39" i="8"/>
  <c r="S38" i="8"/>
  <c r="O38" i="8"/>
  <c r="K38" i="8"/>
  <c r="S37" i="8"/>
  <c r="O37" i="8"/>
  <c r="K37" i="8"/>
  <c r="S36" i="8"/>
  <c r="O36" i="8"/>
  <c r="K36" i="8"/>
  <c r="S35" i="8"/>
  <c r="O35" i="8"/>
  <c r="K35" i="8"/>
  <c r="S34" i="8"/>
  <c r="O34" i="8"/>
  <c r="K34" i="8"/>
  <c r="S33" i="8"/>
  <c r="O33" i="8"/>
  <c r="K33" i="8"/>
  <c r="S32" i="8"/>
  <c r="O32" i="8"/>
  <c r="K32" i="8"/>
  <c r="S31" i="8"/>
  <c r="O31" i="8"/>
  <c r="K31" i="8"/>
  <c r="S30" i="8"/>
  <c r="O30" i="8"/>
  <c r="K30" i="8"/>
  <c r="S29" i="8"/>
  <c r="O29" i="8"/>
  <c r="K29" i="8"/>
  <c r="S26" i="8"/>
  <c r="O26" i="8"/>
  <c r="K26" i="8"/>
  <c r="S25" i="8"/>
  <c r="O25" i="8"/>
  <c r="K25" i="8"/>
  <c r="S24" i="8"/>
  <c r="O24" i="8"/>
  <c r="K24" i="8"/>
  <c r="S23" i="8"/>
  <c r="O23" i="8"/>
  <c r="K23" i="8"/>
  <c r="S22" i="8"/>
  <c r="O22" i="8"/>
  <c r="K22" i="8"/>
  <c r="S21" i="8"/>
  <c r="O21" i="8"/>
  <c r="K21" i="8"/>
  <c r="S20" i="8"/>
  <c r="O20" i="8"/>
  <c r="K20" i="8"/>
  <c r="S19" i="8"/>
  <c r="O19" i="8"/>
  <c r="K19" i="8"/>
  <c r="S18" i="8"/>
  <c r="O18" i="8"/>
  <c r="K18" i="8"/>
  <c r="S17" i="8"/>
  <c r="O17" i="8"/>
  <c r="K17" i="8"/>
  <c r="S16" i="8"/>
  <c r="O16" i="8"/>
  <c r="K16" i="8"/>
  <c r="S15" i="8"/>
  <c r="O15" i="8"/>
  <c r="K15" i="8"/>
  <c r="S14" i="8"/>
  <c r="O14" i="8"/>
  <c r="K14" i="8"/>
  <c r="S13" i="8"/>
  <c r="O13" i="8"/>
  <c r="K13" i="8"/>
  <c r="S12" i="8"/>
  <c r="O12" i="8"/>
  <c r="K12" i="8"/>
  <c r="S11" i="8"/>
  <c r="O11" i="8"/>
  <c r="K11" i="8"/>
  <c r="S10" i="8"/>
  <c r="O10" i="8"/>
  <c r="K10" i="8"/>
  <c r="S9" i="8"/>
  <c r="O9" i="8"/>
  <c r="K9" i="8"/>
  <c r="S8" i="8"/>
  <c r="O8" i="8"/>
  <c r="K8" i="8"/>
  <c r="S7" i="8"/>
  <c r="O7" i="8"/>
  <c r="K7" i="8"/>
  <c r="S6" i="8"/>
  <c r="O6" i="8"/>
  <c r="K6" i="8"/>
  <c r="S5" i="8"/>
  <c r="O5" i="8"/>
  <c r="K5" i="8"/>
  <c r="S4" i="8"/>
  <c r="O4" i="8"/>
  <c r="K4" i="8"/>
  <c r="S3" i="8"/>
  <c r="O3" i="8"/>
  <c r="K3" i="8"/>
  <c r="A1901" i="5"/>
  <c r="A1919" i="5" s="1"/>
  <c r="A1940" i="5" s="1"/>
  <c r="A1841" i="5"/>
  <c r="A1862" i="5" s="1"/>
  <c r="A1433" i="5"/>
  <c r="A1451" i="5" s="1"/>
  <c r="A1355" i="5"/>
  <c r="A1373" i="5" s="1"/>
  <c r="A965" i="5"/>
  <c r="A983" i="5" s="1"/>
  <c r="A964" i="5"/>
  <c r="A982" i="5" s="1"/>
  <c r="A497" i="5"/>
  <c r="A496" i="5"/>
  <c r="M136" i="5"/>
  <c r="M135" i="5"/>
  <c r="M110" i="5"/>
  <c r="M109" i="5"/>
  <c r="M84" i="5"/>
  <c r="M83" i="5"/>
  <c r="M58" i="5"/>
  <c r="M57" i="5"/>
  <c r="M32" i="5"/>
  <c r="M31" i="5"/>
  <c r="A29" i="5"/>
  <c r="A47" i="5" s="1"/>
  <c r="M6" i="5"/>
  <c r="C7" i="5" s="1"/>
  <c r="AW156" i="4"/>
  <c r="AS156" i="4"/>
  <c r="AK156" i="4"/>
  <c r="AG156" i="4"/>
  <c r="AC156" i="4"/>
  <c r="Y156" i="4"/>
  <c r="U156" i="4"/>
  <c r="Q156" i="4"/>
  <c r="M156" i="4"/>
  <c r="AW155" i="4"/>
  <c r="AS155" i="4"/>
  <c r="AO155" i="4"/>
  <c r="AK155" i="4"/>
  <c r="AG155" i="4"/>
  <c r="AC155" i="4"/>
  <c r="Y155" i="4"/>
  <c r="U155" i="4"/>
  <c r="Q155" i="4"/>
  <c r="M155" i="4"/>
  <c r="AW154" i="4"/>
  <c r="AS154" i="4"/>
  <c r="AO154" i="4"/>
  <c r="AK154" i="4"/>
  <c r="AG154" i="4"/>
  <c r="AC154" i="4"/>
  <c r="Y154" i="4"/>
  <c r="U154" i="4"/>
  <c r="Q154" i="4"/>
  <c r="M154" i="4"/>
  <c r="AW153" i="4"/>
  <c r="AS153" i="4"/>
  <c r="AO153" i="4"/>
  <c r="AK153" i="4"/>
  <c r="AG153" i="4"/>
  <c r="AC153" i="4"/>
  <c r="Y153" i="4"/>
  <c r="U153" i="4"/>
  <c r="Q153" i="4"/>
  <c r="M153" i="4"/>
  <c r="AW152" i="4"/>
  <c r="AS152" i="4"/>
  <c r="AO152" i="4"/>
  <c r="AK152" i="4"/>
  <c r="AG152" i="4"/>
  <c r="AC152" i="4"/>
  <c r="Y152" i="4"/>
  <c r="U152" i="4"/>
  <c r="Q152" i="4"/>
  <c r="M152" i="4"/>
  <c r="AW151" i="4"/>
  <c r="AS151" i="4"/>
  <c r="AO151" i="4"/>
  <c r="AK151" i="4"/>
  <c r="AG151" i="4"/>
  <c r="AC151" i="4"/>
  <c r="Y151" i="4"/>
  <c r="U151" i="4"/>
  <c r="Q151" i="4"/>
  <c r="M151" i="4"/>
  <c r="AW150" i="4"/>
  <c r="AS150" i="4"/>
  <c r="AO150" i="4"/>
  <c r="AK150" i="4"/>
  <c r="AG150" i="4"/>
  <c r="AC150" i="4"/>
  <c r="Y150" i="4"/>
  <c r="U150" i="4"/>
  <c r="Q150" i="4"/>
  <c r="M150" i="4"/>
  <c r="AW149" i="4"/>
  <c r="AS149" i="4"/>
  <c r="AO149" i="4"/>
  <c r="AK149" i="4"/>
  <c r="AG149" i="4"/>
  <c r="AC149" i="4"/>
  <c r="Y149" i="4"/>
  <c r="U149" i="4"/>
  <c r="Q149" i="4"/>
  <c r="M149" i="4"/>
  <c r="AW148" i="4"/>
  <c r="AS148" i="4"/>
  <c r="AO148" i="4"/>
  <c r="AK148" i="4"/>
  <c r="AG148" i="4"/>
  <c r="AC148" i="4"/>
  <c r="Y148" i="4"/>
  <c r="U148" i="4"/>
  <c r="Q148" i="4"/>
  <c r="M148" i="4"/>
  <c r="AW147" i="4"/>
  <c r="AS147" i="4"/>
  <c r="AO147" i="4"/>
  <c r="AK147" i="4"/>
  <c r="AG147" i="4"/>
  <c r="AC147" i="4"/>
  <c r="Y147" i="4"/>
  <c r="U147" i="4"/>
  <c r="Q147" i="4"/>
  <c r="M147" i="4"/>
  <c r="AW146" i="4"/>
  <c r="AS146" i="4"/>
  <c r="AO146" i="4"/>
  <c r="AK146" i="4"/>
  <c r="AG146" i="4"/>
  <c r="AC146" i="4"/>
  <c r="Y146" i="4"/>
  <c r="U146" i="4"/>
  <c r="Q146" i="4"/>
  <c r="M146" i="4"/>
  <c r="AW145" i="4"/>
  <c r="AS145" i="4"/>
  <c r="AO145" i="4"/>
  <c r="AK145" i="4"/>
  <c r="AG145" i="4"/>
  <c r="AC145" i="4"/>
  <c r="Y145" i="4"/>
  <c r="U145" i="4"/>
  <c r="Q145" i="4"/>
  <c r="M145" i="4"/>
  <c r="AW144" i="4"/>
  <c r="AS144" i="4"/>
  <c r="AO144" i="4"/>
  <c r="AK144" i="4"/>
  <c r="AG144" i="4"/>
  <c r="AC144" i="4"/>
  <c r="Y144" i="4"/>
  <c r="U144" i="4"/>
  <c r="Q144" i="4"/>
  <c r="M144" i="4"/>
  <c r="AW143" i="4"/>
  <c r="AS143" i="4"/>
  <c r="AO143" i="4"/>
  <c r="AK143" i="4"/>
  <c r="AG143" i="4"/>
  <c r="AC143" i="4"/>
  <c r="Y143" i="4"/>
  <c r="U143" i="4"/>
  <c r="Q143" i="4"/>
  <c r="M143" i="4"/>
  <c r="AW142" i="4"/>
  <c r="AS142" i="4"/>
  <c r="AO142" i="4"/>
  <c r="AK142" i="4"/>
  <c r="AG142" i="4"/>
  <c r="AC142" i="4"/>
  <c r="Y142" i="4"/>
  <c r="U142" i="4"/>
  <c r="Q142" i="4"/>
  <c r="M142" i="4"/>
  <c r="AW141" i="4"/>
  <c r="AS141" i="4"/>
  <c r="AO141" i="4"/>
  <c r="AK141" i="4"/>
  <c r="AG141" i="4"/>
  <c r="AC141" i="4"/>
  <c r="Y141" i="4"/>
  <c r="U141" i="4"/>
  <c r="Q141" i="4"/>
  <c r="M141" i="4"/>
  <c r="AW140" i="4"/>
  <c r="AS140" i="4"/>
  <c r="AO140" i="4"/>
  <c r="AK140" i="4"/>
  <c r="AG140" i="4"/>
  <c r="AC140" i="4"/>
  <c r="Y140" i="4"/>
  <c r="U140" i="4"/>
  <c r="Q140" i="4"/>
  <c r="M140" i="4"/>
  <c r="AW139" i="4"/>
  <c r="AS139" i="4"/>
  <c r="AO139" i="4"/>
  <c r="AK139" i="4"/>
  <c r="AG139" i="4"/>
  <c r="AC139" i="4"/>
  <c r="Y139" i="4"/>
  <c r="U139" i="4"/>
  <c r="Q139" i="4"/>
  <c r="M139" i="4"/>
  <c r="AW138" i="4"/>
  <c r="AS138" i="4"/>
  <c r="AO138" i="4"/>
  <c r="AK138" i="4"/>
  <c r="AG138" i="4"/>
  <c r="AC138" i="4"/>
  <c r="Y138" i="4"/>
  <c r="U138" i="4"/>
  <c r="Q138" i="4"/>
  <c r="M138" i="4"/>
  <c r="AW137" i="4"/>
  <c r="AS137" i="4"/>
  <c r="AO137" i="4"/>
  <c r="AK137" i="4"/>
  <c r="AG137" i="4"/>
  <c r="AC137" i="4"/>
  <c r="Y137" i="4"/>
  <c r="U137" i="4"/>
  <c r="Q137" i="4"/>
  <c r="M137" i="4"/>
  <c r="AW136" i="4"/>
  <c r="AS136" i="4"/>
  <c r="AO136" i="4"/>
  <c r="AK136" i="4"/>
  <c r="AG136" i="4"/>
  <c r="AC136" i="4"/>
  <c r="Y136" i="4"/>
  <c r="U136" i="4"/>
  <c r="Q136" i="4"/>
  <c r="M136" i="4"/>
  <c r="AW135" i="4"/>
  <c r="AS135" i="4"/>
  <c r="AO135" i="4"/>
  <c r="AK135" i="4"/>
  <c r="AG135" i="4"/>
  <c r="AC135" i="4"/>
  <c r="Y135" i="4"/>
  <c r="U135" i="4"/>
  <c r="Q135" i="4"/>
  <c r="M135" i="4"/>
  <c r="AW134" i="4"/>
  <c r="AS134" i="4"/>
  <c r="AO134" i="4"/>
  <c r="AK134" i="4"/>
  <c r="AG134" i="4"/>
  <c r="AC134" i="4"/>
  <c r="Y134" i="4"/>
  <c r="U134" i="4"/>
  <c r="Q134" i="4"/>
  <c r="M134" i="4"/>
  <c r="AW133" i="4"/>
  <c r="AS133" i="4"/>
  <c r="AO133" i="4"/>
  <c r="AK133" i="4"/>
  <c r="AG133" i="4"/>
  <c r="AC133" i="4"/>
  <c r="Y133" i="4"/>
  <c r="U133" i="4"/>
  <c r="AW130" i="4"/>
  <c r="AS130" i="4"/>
  <c r="AO130" i="4"/>
  <c r="AK130" i="4"/>
  <c r="AG130" i="4"/>
  <c r="AC130" i="4"/>
  <c r="Y130" i="4"/>
  <c r="U130" i="4"/>
  <c r="Q130" i="4"/>
  <c r="M130" i="4"/>
  <c r="AW129" i="4"/>
  <c r="AS129" i="4"/>
  <c r="AO129" i="4"/>
  <c r="AK129" i="4"/>
  <c r="AG129" i="4"/>
  <c r="AC129" i="4"/>
  <c r="Y129" i="4"/>
  <c r="U129" i="4"/>
  <c r="Q129" i="4"/>
  <c r="M129" i="4"/>
  <c r="AW128" i="4"/>
  <c r="AS128" i="4"/>
  <c r="AO128" i="4"/>
  <c r="AK128" i="4"/>
  <c r="AG128" i="4"/>
  <c r="AC128" i="4"/>
  <c r="Y128" i="4"/>
  <c r="U128" i="4"/>
  <c r="Q128" i="4"/>
  <c r="M128" i="4"/>
  <c r="AW127" i="4"/>
  <c r="AS127" i="4"/>
  <c r="AO127" i="4"/>
  <c r="AK127" i="4"/>
  <c r="AG127" i="4"/>
  <c r="AC127" i="4"/>
  <c r="Y127" i="4"/>
  <c r="U127" i="4"/>
  <c r="Q127" i="4"/>
  <c r="M127" i="4"/>
  <c r="AW126" i="4"/>
  <c r="AS126" i="4"/>
  <c r="AO126" i="4"/>
  <c r="AK126" i="4"/>
  <c r="AG126" i="4"/>
  <c r="AC126" i="4"/>
  <c r="Y126" i="4"/>
  <c r="U126" i="4"/>
  <c r="Q126" i="4"/>
  <c r="M126" i="4"/>
  <c r="AW125" i="4"/>
  <c r="AS125" i="4"/>
  <c r="AO125" i="4"/>
  <c r="AK125" i="4"/>
  <c r="AG125" i="4"/>
  <c r="AC125" i="4"/>
  <c r="Y125" i="4"/>
  <c r="U125" i="4"/>
  <c r="Q125" i="4"/>
  <c r="M125" i="4"/>
  <c r="AW124" i="4"/>
  <c r="AS124" i="4"/>
  <c r="AO124" i="4"/>
  <c r="AK124" i="4"/>
  <c r="AG124" i="4"/>
  <c r="AC124" i="4"/>
  <c r="Y124" i="4"/>
  <c r="U124" i="4"/>
  <c r="Q124" i="4"/>
  <c r="M124" i="4"/>
  <c r="AW123" i="4"/>
  <c r="AS123" i="4"/>
  <c r="AO123" i="4"/>
  <c r="AK123" i="4"/>
  <c r="AG123" i="4"/>
  <c r="AC123" i="4"/>
  <c r="Y123" i="4"/>
  <c r="U123" i="4"/>
  <c r="Q123" i="4"/>
  <c r="M123" i="4"/>
  <c r="AW122" i="4"/>
  <c r="AS122" i="4"/>
  <c r="AO122" i="4"/>
  <c r="AK122" i="4"/>
  <c r="AG122" i="4"/>
  <c r="AC122" i="4"/>
  <c r="Y122" i="4"/>
  <c r="U122" i="4"/>
  <c r="Q122" i="4"/>
  <c r="M122" i="4"/>
  <c r="AW121" i="4"/>
  <c r="AS121" i="4"/>
  <c r="AO121" i="4"/>
  <c r="AK121" i="4"/>
  <c r="AG121" i="4"/>
  <c r="AC121" i="4"/>
  <c r="Y121" i="4"/>
  <c r="U121" i="4"/>
  <c r="Q121" i="4"/>
  <c r="M121" i="4"/>
  <c r="AW120" i="4"/>
  <c r="AS120" i="4"/>
  <c r="AO120" i="4"/>
  <c r="AK120" i="4"/>
  <c r="AG120" i="4"/>
  <c r="AC120" i="4"/>
  <c r="Y120" i="4"/>
  <c r="U120" i="4"/>
  <c r="Q120" i="4"/>
  <c r="M120" i="4"/>
  <c r="AW119" i="4"/>
  <c r="AS119" i="4"/>
  <c r="AO119" i="4"/>
  <c r="AK119" i="4"/>
  <c r="AG119" i="4"/>
  <c r="AC119" i="4"/>
  <c r="Y119" i="4"/>
  <c r="U119" i="4"/>
  <c r="Q119" i="4"/>
  <c r="M119" i="4"/>
  <c r="AW118" i="4"/>
  <c r="AS118" i="4"/>
  <c r="AO118" i="4"/>
  <c r="AK118" i="4"/>
  <c r="AG118" i="4"/>
  <c r="AC118" i="4"/>
  <c r="Y118" i="4"/>
  <c r="U118" i="4"/>
  <c r="Q118" i="4"/>
  <c r="M118" i="4"/>
  <c r="AW117" i="4"/>
  <c r="AS117" i="4"/>
  <c r="AO117" i="4"/>
  <c r="AK117" i="4"/>
  <c r="AG117" i="4"/>
  <c r="AC117" i="4"/>
  <c r="Y117" i="4"/>
  <c r="U117" i="4"/>
  <c r="Q117" i="4"/>
  <c r="M117" i="4"/>
  <c r="AW116" i="4"/>
  <c r="AS116" i="4"/>
  <c r="AO116" i="4"/>
  <c r="AK116" i="4"/>
  <c r="AG116" i="4"/>
  <c r="AC116" i="4"/>
  <c r="Y116" i="4"/>
  <c r="U116" i="4"/>
  <c r="Q116" i="4"/>
  <c r="M116" i="4"/>
  <c r="AW115" i="4"/>
  <c r="AS115" i="4"/>
  <c r="AO115" i="4"/>
  <c r="AK115" i="4"/>
  <c r="AG115" i="4"/>
  <c r="AC115" i="4"/>
  <c r="Y115" i="4"/>
  <c r="U115" i="4"/>
  <c r="Q115" i="4"/>
  <c r="M115" i="4"/>
  <c r="AW114" i="4"/>
  <c r="AS114" i="4"/>
  <c r="AO114" i="4"/>
  <c r="AK114" i="4"/>
  <c r="AG114" i="4"/>
  <c r="AC114" i="4"/>
  <c r="Y114" i="4"/>
  <c r="U114" i="4"/>
  <c r="Q114" i="4"/>
  <c r="M114" i="4"/>
  <c r="AW113" i="4"/>
  <c r="AS113" i="4"/>
  <c r="AO113" i="4"/>
  <c r="AK113" i="4"/>
  <c r="AG113" i="4"/>
  <c r="AC113" i="4"/>
  <c r="Y113" i="4"/>
  <c r="U113" i="4"/>
  <c r="Q113" i="4"/>
  <c r="M113" i="4"/>
  <c r="AW112" i="4"/>
  <c r="AS112" i="4"/>
  <c r="AO112" i="4"/>
  <c r="AK112" i="4"/>
  <c r="AG112" i="4"/>
  <c r="AC112" i="4"/>
  <c r="Y112" i="4"/>
  <c r="U112" i="4"/>
  <c r="Q112" i="4"/>
  <c r="M112" i="4"/>
  <c r="AW111" i="4"/>
  <c r="AS111" i="4"/>
  <c r="AO111" i="4"/>
  <c r="AK111" i="4"/>
  <c r="AG111" i="4"/>
  <c r="AC111" i="4"/>
  <c r="Y111" i="4"/>
  <c r="U111" i="4"/>
  <c r="Q111" i="4"/>
  <c r="M111" i="4"/>
  <c r="AW110" i="4"/>
  <c r="AS110" i="4"/>
  <c r="AO110" i="4"/>
  <c r="AK110" i="4"/>
  <c r="AG110" i="4"/>
  <c r="AC110" i="4"/>
  <c r="Y110" i="4"/>
  <c r="U110" i="4"/>
  <c r="Q110" i="4"/>
  <c r="M110" i="4"/>
  <c r="AW109" i="4"/>
  <c r="AS109" i="4"/>
  <c r="AO109" i="4"/>
  <c r="AK109" i="4"/>
  <c r="AG109" i="4"/>
  <c r="AC109" i="4"/>
  <c r="Y109" i="4"/>
  <c r="U109" i="4"/>
  <c r="Q109" i="4"/>
  <c r="M109" i="4"/>
  <c r="AW108" i="4"/>
  <c r="AS108" i="4"/>
  <c r="AO108" i="4"/>
  <c r="AK108" i="4"/>
  <c r="AG108" i="4"/>
  <c r="AC108" i="4"/>
  <c r="Y108" i="4"/>
  <c r="U108" i="4"/>
  <c r="Q108" i="4"/>
  <c r="M108" i="4"/>
  <c r="AW107" i="4"/>
  <c r="AS107" i="4"/>
  <c r="AO107" i="4"/>
  <c r="AK107" i="4"/>
  <c r="AG107" i="4"/>
  <c r="AC107" i="4"/>
  <c r="Y107" i="4"/>
  <c r="U107" i="4"/>
  <c r="AW104" i="4"/>
  <c r="AS104" i="4"/>
  <c r="AO104" i="4"/>
  <c r="AK104" i="4"/>
  <c r="AG104" i="4"/>
  <c r="AC104" i="4"/>
  <c r="Y104" i="4"/>
  <c r="U104" i="4"/>
  <c r="Q104" i="4"/>
  <c r="M104" i="4"/>
  <c r="AW103" i="4"/>
  <c r="AS103" i="4"/>
  <c r="AO103" i="4"/>
  <c r="AK103" i="4"/>
  <c r="AG103" i="4"/>
  <c r="AC103" i="4"/>
  <c r="Y103" i="4"/>
  <c r="U103" i="4"/>
  <c r="Q103" i="4"/>
  <c r="M103" i="4"/>
  <c r="AW102" i="4"/>
  <c r="AS102" i="4"/>
  <c r="AO102" i="4"/>
  <c r="AK102" i="4"/>
  <c r="AG102" i="4"/>
  <c r="AC102" i="4"/>
  <c r="Y102" i="4"/>
  <c r="U102" i="4"/>
  <c r="Q102" i="4"/>
  <c r="M102" i="4"/>
  <c r="AW101" i="4"/>
  <c r="AS101" i="4"/>
  <c r="AO101" i="4"/>
  <c r="AK101" i="4"/>
  <c r="AG101" i="4"/>
  <c r="AC101" i="4"/>
  <c r="Y101" i="4"/>
  <c r="U101" i="4"/>
  <c r="Q101" i="4"/>
  <c r="M101" i="4"/>
  <c r="AW100" i="4"/>
  <c r="AS100" i="4"/>
  <c r="AO100" i="4"/>
  <c r="AK100" i="4"/>
  <c r="AG100" i="4"/>
  <c r="AC100" i="4"/>
  <c r="Y100" i="4"/>
  <c r="U100" i="4"/>
  <c r="Q100" i="4"/>
  <c r="M100" i="4"/>
  <c r="AW99" i="4"/>
  <c r="AS99" i="4"/>
  <c r="AO99" i="4"/>
  <c r="AK99" i="4"/>
  <c r="AG99" i="4"/>
  <c r="AC99" i="4"/>
  <c r="Y99" i="4"/>
  <c r="U99" i="4"/>
  <c r="Q99" i="4"/>
  <c r="M99" i="4"/>
  <c r="AW98" i="4"/>
  <c r="AS98" i="4"/>
  <c r="AO98" i="4"/>
  <c r="AK98" i="4"/>
  <c r="AG98" i="4"/>
  <c r="AC98" i="4"/>
  <c r="Y98" i="4"/>
  <c r="U98" i="4"/>
  <c r="Q98" i="4"/>
  <c r="M98" i="4"/>
  <c r="AW97" i="4"/>
  <c r="AS97" i="4"/>
  <c r="AO97" i="4"/>
  <c r="AK97" i="4"/>
  <c r="AG97" i="4"/>
  <c r="AC97" i="4"/>
  <c r="Y97" i="4"/>
  <c r="U97" i="4"/>
  <c r="Q97" i="4"/>
  <c r="M97" i="4"/>
  <c r="AW96" i="4"/>
  <c r="AS96" i="4"/>
  <c r="AO96" i="4"/>
  <c r="AK96" i="4"/>
  <c r="AG96" i="4"/>
  <c r="AC96" i="4"/>
  <c r="Y96" i="4"/>
  <c r="U96" i="4"/>
  <c r="Q96" i="4"/>
  <c r="M96" i="4"/>
  <c r="AW95" i="4"/>
  <c r="AS95" i="4"/>
  <c r="AO95" i="4"/>
  <c r="AK95" i="4"/>
  <c r="AG95" i="4"/>
  <c r="AC95" i="4"/>
  <c r="Y95" i="4"/>
  <c r="U95" i="4"/>
  <c r="Q95" i="4"/>
  <c r="M95" i="4"/>
  <c r="AW94" i="4"/>
  <c r="AS94" i="4"/>
  <c r="AO94" i="4"/>
  <c r="AK94" i="4"/>
  <c r="AG94" i="4"/>
  <c r="AC94" i="4"/>
  <c r="Y94" i="4"/>
  <c r="U94" i="4"/>
  <c r="Q94" i="4"/>
  <c r="M94" i="4"/>
  <c r="AW93" i="4"/>
  <c r="AS93" i="4"/>
  <c r="AO93" i="4"/>
  <c r="AK93" i="4"/>
  <c r="AG93" i="4"/>
  <c r="AC93" i="4"/>
  <c r="Y93" i="4"/>
  <c r="U93" i="4"/>
  <c r="Q93" i="4"/>
  <c r="M93" i="4"/>
  <c r="AW92" i="4"/>
  <c r="AS92" i="4"/>
  <c r="AO92" i="4"/>
  <c r="AK92" i="4"/>
  <c r="AG92" i="4"/>
  <c r="AC92" i="4"/>
  <c r="Y92" i="4"/>
  <c r="U92" i="4"/>
  <c r="Q92" i="4"/>
  <c r="M92" i="4"/>
  <c r="AW91" i="4"/>
  <c r="AS91" i="4"/>
  <c r="AO91" i="4"/>
  <c r="AK91" i="4"/>
  <c r="AG91" i="4"/>
  <c r="AC91" i="4"/>
  <c r="Y91" i="4"/>
  <c r="U91" i="4"/>
  <c r="Q91" i="4"/>
  <c r="M91" i="4"/>
  <c r="AW90" i="4"/>
  <c r="AS90" i="4"/>
  <c r="AO90" i="4"/>
  <c r="AK90" i="4"/>
  <c r="AG90" i="4"/>
  <c r="AC90" i="4"/>
  <c r="Y90" i="4"/>
  <c r="U90" i="4"/>
  <c r="Q90" i="4"/>
  <c r="M90" i="4"/>
  <c r="AW89" i="4"/>
  <c r="AS89" i="4"/>
  <c r="AO89" i="4"/>
  <c r="AK89" i="4"/>
  <c r="AG89" i="4"/>
  <c r="AC89" i="4"/>
  <c r="Y89" i="4"/>
  <c r="U89" i="4"/>
  <c r="Q89" i="4"/>
  <c r="M89" i="4"/>
  <c r="AW88" i="4"/>
  <c r="AS88" i="4"/>
  <c r="AO88" i="4"/>
  <c r="AK88" i="4"/>
  <c r="AG88" i="4"/>
  <c r="AC88" i="4"/>
  <c r="Y88" i="4"/>
  <c r="U88" i="4"/>
  <c r="Q88" i="4"/>
  <c r="M88" i="4"/>
  <c r="AW87" i="4"/>
  <c r="AS87" i="4"/>
  <c r="AO87" i="4"/>
  <c r="AK87" i="4"/>
  <c r="AG87" i="4"/>
  <c r="AC87" i="4"/>
  <c r="Y87" i="4"/>
  <c r="U87" i="4"/>
  <c r="Q87" i="4"/>
  <c r="M87" i="4"/>
  <c r="AW86" i="4"/>
  <c r="AS86" i="4"/>
  <c r="AO86" i="4"/>
  <c r="AK86" i="4"/>
  <c r="AG86" i="4"/>
  <c r="AC86" i="4"/>
  <c r="Y86" i="4"/>
  <c r="U86" i="4"/>
  <c r="Q86" i="4"/>
  <c r="M86" i="4"/>
  <c r="AW85" i="4"/>
  <c r="AS85" i="4"/>
  <c r="AO85" i="4"/>
  <c r="AK85" i="4"/>
  <c r="AG85" i="4"/>
  <c r="AC85" i="4"/>
  <c r="Y85" i="4"/>
  <c r="U85" i="4"/>
  <c r="Q85" i="4"/>
  <c r="M85" i="4"/>
  <c r="AW84" i="4"/>
  <c r="AS84" i="4"/>
  <c r="AO84" i="4"/>
  <c r="AK84" i="4"/>
  <c r="AG84" i="4"/>
  <c r="AC84" i="4"/>
  <c r="Y84" i="4"/>
  <c r="U84" i="4"/>
  <c r="Q84" i="4"/>
  <c r="M84" i="4"/>
  <c r="AW83" i="4"/>
  <c r="AS83" i="4"/>
  <c r="AO83" i="4"/>
  <c r="AK83" i="4"/>
  <c r="AG83" i="4"/>
  <c r="AC83" i="4"/>
  <c r="Y83" i="4"/>
  <c r="U83" i="4"/>
  <c r="Q83" i="4"/>
  <c r="M83" i="4"/>
  <c r="AW82" i="4"/>
  <c r="AS82" i="4"/>
  <c r="AO82" i="4"/>
  <c r="AK82" i="4"/>
  <c r="AG82" i="4"/>
  <c r="AC82" i="4"/>
  <c r="Y82" i="4"/>
  <c r="U82" i="4"/>
  <c r="Q82" i="4"/>
  <c r="M82" i="4"/>
  <c r="AW81" i="4"/>
  <c r="AS81" i="4"/>
  <c r="AO81" i="4"/>
  <c r="AK81" i="4"/>
  <c r="AG81" i="4"/>
  <c r="AC81" i="4"/>
  <c r="Y81" i="4"/>
  <c r="U81" i="4"/>
  <c r="Q81" i="4"/>
  <c r="M81" i="4"/>
  <c r="AW78" i="4"/>
  <c r="AS78" i="4"/>
  <c r="AO78" i="4"/>
  <c r="AK78" i="4"/>
  <c r="AG78" i="4"/>
  <c r="AC78" i="4"/>
  <c r="Y78" i="4"/>
  <c r="U78" i="4"/>
  <c r="Q78" i="4"/>
  <c r="M78" i="4"/>
  <c r="AW77" i="4"/>
  <c r="AS77" i="4"/>
  <c r="AO77" i="4"/>
  <c r="AK77" i="4"/>
  <c r="AG77" i="4"/>
  <c r="AC77" i="4"/>
  <c r="Y77" i="4"/>
  <c r="U77" i="4"/>
  <c r="Q77" i="4"/>
  <c r="M77" i="4"/>
  <c r="AW76" i="4"/>
  <c r="AS76" i="4"/>
  <c r="AO76" i="4"/>
  <c r="AK76" i="4"/>
  <c r="AG76" i="4"/>
  <c r="AC76" i="4"/>
  <c r="Y76" i="4"/>
  <c r="U76" i="4"/>
  <c r="Q76" i="4"/>
  <c r="M76" i="4"/>
  <c r="AW75" i="4"/>
  <c r="AS75" i="4"/>
  <c r="AO75" i="4"/>
  <c r="AK75" i="4"/>
  <c r="AG75" i="4"/>
  <c r="AC75" i="4"/>
  <c r="Y75" i="4"/>
  <c r="U75" i="4"/>
  <c r="Q75" i="4"/>
  <c r="M75" i="4"/>
  <c r="AW74" i="4"/>
  <c r="AS74" i="4"/>
  <c r="AO74" i="4"/>
  <c r="AK74" i="4"/>
  <c r="AG74" i="4"/>
  <c r="AC74" i="4"/>
  <c r="Y74" i="4"/>
  <c r="U74" i="4"/>
  <c r="Q74" i="4"/>
  <c r="M74" i="4"/>
  <c r="AW73" i="4"/>
  <c r="AS73" i="4"/>
  <c r="AO73" i="4"/>
  <c r="AK73" i="4"/>
  <c r="AG73" i="4"/>
  <c r="AC73" i="4"/>
  <c r="Y73" i="4"/>
  <c r="U73" i="4"/>
  <c r="Q73" i="4"/>
  <c r="M73" i="4"/>
  <c r="AW72" i="4"/>
  <c r="AS72" i="4"/>
  <c r="AO72" i="4"/>
  <c r="AK72" i="4"/>
  <c r="AG72" i="4"/>
  <c r="AC72" i="4"/>
  <c r="Y72" i="4"/>
  <c r="U72" i="4"/>
  <c r="Q72" i="4"/>
  <c r="M72" i="4"/>
  <c r="AW71" i="4"/>
  <c r="AS71" i="4"/>
  <c r="AO71" i="4"/>
  <c r="AK71" i="4"/>
  <c r="AG71" i="4"/>
  <c r="AC71" i="4"/>
  <c r="Y71" i="4"/>
  <c r="U71" i="4"/>
  <c r="Q71" i="4"/>
  <c r="M71" i="4"/>
  <c r="AW70" i="4"/>
  <c r="AS70" i="4"/>
  <c r="AO70" i="4"/>
  <c r="AK70" i="4"/>
  <c r="AG70" i="4"/>
  <c r="AC70" i="4"/>
  <c r="Y70" i="4"/>
  <c r="U70" i="4"/>
  <c r="Q70" i="4"/>
  <c r="M70" i="4"/>
  <c r="AW69" i="4"/>
  <c r="AS69" i="4"/>
  <c r="AO69" i="4"/>
  <c r="AK69" i="4"/>
  <c r="AG69" i="4"/>
  <c r="AC69" i="4"/>
  <c r="Y69" i="4"/>
  <c r="U69" i="4"/>
  <c r="Q69" i="4"/>
  <c r="M69" i="4"/>
  <c r="AW68" i="4"/>
  <c r="AS68" i="4"/>
  <c r="AO68" i="4"/>
  <c r="AK68" i="4"/>
  <c r="AG68" i="4"/>
  <c r="AC68" i="4"/>
  <c r="Y68" i="4"/>
  <c r="U68" i="4"/>
  <c r="Q68" i="4"/>
  <c r="M68" i="4"/>
  <c r="AW67" i="4"/>
  <c r="AS67" i="4"/>
  <c r="AO67" i="4"/>
  <c r="AK67" i="4"/>
  <c r="AG67" i="4"/>
  <c r="AC67" i="4"/>
  <c r="Y67" i="4"/>
  <c r="U67" i="4"/>
  <c r="Q67" i="4"/>
  <c r="M67" i="4"/>
  <c r="AW66" i="4"/>
  <c r="AS66" i="4"/>
  <c r="AO66" i="4"/>
  <c r="AK66" i="4"/>
  <c r="AG66" i="4"/>
  <c r="AC66" i="4"/>
  <c r="Y66" i="4"/>
  <c r="U66" i="4"/>
  <c r="Q66" i="4"/>
  <c r="M66" i="4"/>
  <c r="AW65" i="4"/>
  <c r="AS65" i="4"/>
  <c r="AO65" i="4"/>
  <c r="AK65" i="4"/>
  <c r="AG65" i="4"/>
  <c r="AC65" i="4"/>
  <c r="Y65" i="4"/>
  <c r="U65" i="4"/>
  <c r="Q65" i="4"/>
  <c r="M65" i="4"/>
  <c r="AW64" i="4"/>
  <c r="AS64" i="4"/>
  <c r="AO64" i="4"/>
  <c r="AK64" i="4"/>
  <c r="AG64" i="4"/>
  <c r="AC64" i="4"/>
  <c r="Y64" i="4"/>
  <c r="U64" i="4"/>
  <c r="Q64" i="4"/>
  <c r="M64" i="4"/>
  <c r="AW63" i="4"/>
  <c r="AS63" i="4"/>
  <c r="AO63" i="4"/>
  <c r="AK63" i="4"/>
  <c r="AG63" i="4"/>
  <c r="AC63" i="4"/>
  <c r="Y63" i="4"/>
  <c r="U63" i="4"/>
  <c r="Q63" i="4"/>
  <c r="M63" i="4"/>
  <c r="AW62" i="4"/>
  <c r="AS62" i="4"/>
  <c r="AO62" i="4"/>
  <c r="AK62" i="4"/>
  <c r="AG62" i="4"/>
  <c r="AC62" i="4"/>
  <c r="Y62" i="4"/>
  <c r="U62" i="4"/>
  <c r="Q62" i="4"/>
  <c r="M62" i="4"/>
  <c r="AW61" i="4"/>
  <c r="AS61" i="4"/>
  <c r="AO61" i="4"/>
  <c r="AK61" i="4"/>
  <c r="AG61" i="4"/>
  <c r="AC61" i="4"/>
  <c r="Y61" i="4"/>
  <c r="U61" i="4"/>
  <c r="Q61" i="4"/>
  <c r="M61" i="4"/>
  <c r="AW60" i="4"/>
  <c r="AS60" i="4"/>
  <c r="AO60" i="4"/>
  <c r="AK60" i="4"/>
  <c r="AG60" i="4"/>
  <c r="AC60" i="4"/>
  <c r="Y60" i="4"/>
  <c r="U60" i="4"/>
  <c r="Q60" i="4"/>
  <c r="M60" i="4"/>
  <c r="AW59" i="4"/>
  <c r="AS59" i="4"/>
  <c r="AO59" i="4"/>
  <c r="AK59" i="4"/>
  <c r="AG59" i="4"/>
  <c r="AC59" i="4"/>
  <c r="Y59" i="4"/>
  <c r="U59" i="4"/>
  <c r="Q59" i="4"/>
  <c r="M59" i="4"/>
  <c r="AW58" i="4"/>
  <c r="AS58" i="4"/>
  <c r="AO58" i="4"/>
  <c r="AK58" i="4"/>
  <c r="AG58" i="4"/>
  <c r="AC58" i="4"/>
  <c r="Y58" i="4"/>
  <c r="U58" i="4"/>
  <c r="Q58" i="4"/>
  <c r="M58" i="4"/>
  <c r="AW57" i="4"/>
  <c r="AS57" i="4"/>
  <c r="AO57" i="4"/>
  <c r="AK57" i="4"/>
  <c r="AG57" i="4"/>
  <c r="AC57" i="4"/>
  <c r="Y57" i="4"/>
  <c r="U57" i="4"/>
  <c r="Q57" i="4"/>
  <c r="M57" i="4"/>
  <c r="AW56" i="4"/>
  <c r="AS56" i="4"/>
  <c r="AO56" i="4"/>
  <c r="AK56" i="4"/>
  <c r="AG56" i="4"/>
  <c r="AC56" i="4"/>
  <c r="Y56" i="4"/>
  <c r="U56" i="4"/>
  <c r="Q56" i="4"/>
  <c r="M56" i="4"/>
  <c r="AW55" i="4"/>
  <c r="AS55" i="4"/>
  <c r="AO55" i="4"/>
  <c r="AK55" i="4"/>
  <c r="AG55" i="4"/>
  <c r="AC55" i="4"/>
  <c r="Y55" i="4"/>
  <c r="U55" i="4"/>
  <c r="Q55" i="4"/>
  <c r="M55" i="4"/>
  <c r="AW52" i="4"/>
  <c r="AS52" i="4"/>
  <c r="AO52" i="4"/>
  <c r="AK52" i="4"/>
  <c r="AG52" i="4"/>
  <c r="AC52" i="4"/>
  <c r="Y52" i="4"/>
  <c r="U52" i="4"/>
  <c r="Q52" i="4"/>
  <c r="M52" i="4"/>
  <c r="AW51" i="4"/>
  <c r="AS51" i="4"/>
  <c r="AO51" i="4"/>
  <c r="AK51" i="4"/>
  <c r="AG51" i="4"/>
  <c r="AC51" i="4"/>
  <c r="Y51" i="4"/>
  <c r="U51" i="4"/>
  <c r="Q51" i="4"/>
  <c r="M51" i="4"/>
  <c r="AW50" i="4"/>
  <c r="AS50" i="4"/>
  <c r="AO50" i="4"/>
  <c r="AK50" i="4"/>
  <c r="AG50" i="4"/>
  <c r="AC50" i="4"/>
  <c r="Y50" i="4"/>
  <c r="U50" i="4"/>
  <c r="Q50" i="4"/>
  <c r="M50" i="4"/>
  <c r="AW49" i="4"/>
  <c r="AS49" i="4"/>
  <c r="AO49" i="4"/>
  <c r="AK49" i="4"/>
  <c r="AG49" i="4"/>
  <c r="AC49" i="4"/>
  <c r="Y49" i="4"/>
  <c r="U49" i="4"/>
  <c r="Q49" i="4"/>
  <c r="M49" i="4"/>
  <c r="AW48" i="4"/>
  <c r="AS48" i="4"/>
  <c r="AO48" i="4"/>
  <c r="AK48" i="4"/>
  <c r="AG48" i="4"/>
  <c r="AC48" i="4"/>
  <c r="Y48" i="4"/>
  <c r="U48" i="4"/>
  <c r="Q48" i="4"/>
  <c r="M48" i="4"/>
  <c r="AW47" i="4"/>
  <c r="AS47" i="4"/>
  <c r="AO47" i="4"/>
  <c r="AK47" i="4"/>
  <c r="AG47" i="4"/>
  <c r="AC47" i="4"/>
  <c r="Y47" i="4"/>
  <c r="U47" i="4"/>
  <c r="Q47" i="4"/>
  <c r="M47" i="4"/>
  <c r="AW46" i="4"/>
  <c r="AS46" i="4"/>
  <c r="AO46" i="4"/>
  <c r="AK46" i="4"/>
  <c r="AG46" i="4"/>
  <c r="AC46" i="4"/>
  <c r="Y46" i="4"/>
  <c r="U46" i="4"/>
  <c r="Q46" i="4"/>
  <c r="M46" i="4"/>
  <c r="AW45" i="4"/>
  <c r="AS45" i="4"/>
  <c r="AO45" i="4"/>
  <c r="AK45" i="4"/>
  <c r="AG45" i="4"/>
  <c r="AC45" i="4"/>
  <c r="Y45" i="4"/>
  <c r="U45" i="4"/>
  <c r="Q45" i="4"/>
  <c r="M45" i="4"/>
  <c r="AW44" i="4"/>
  <c r="AS44" i="4"/>
  <c r="AO44" i="4"/>
  <c r="AK44" i="4"/>
  <c r="AG44" i="4"/>
  <c r="AC44" i="4"/>
  <c r="Y44" i="4"/>
  <c r="U44" i="4"/>
  <c r="Q44" i="4"/>
  <c r="M44" i="4"/>
  <c r="AW43" i="4"/>
  <c r="AS43" i="4"/>
  <c r="AO43" i="4"/>
  <c r="AK43" i="4"/>
  <c r="AG43" i="4"/>
  <c r="AC43" i="4"/>
  <c r="Y43" i="4"/>
  <c r="U43" i="4"/>
  <c r="Q43" i="4"/>
  <c r="M43" i="4"/>
  <c r="AW42" i="4"/>
  <c r="AS42" i="4"/>
  <c r="AO42" i="4"/>
  <c r="AK42" i="4"/>
  <c r="AG42" i="4"/>
  <c r="AC42" i="4"/>
  <c r="Y42" i="4"/>
  <c r="U42" i="4"/>
  <c r="Q42" i="4"/>
  <c r="M42" i="4"/>
  <c r="AW41" i="4"/>
  <c r="AS41" i="4"/>
  <c r="AO41" i="4"/>
  <c r="AK41" i="4"/>
  <c r="AG41" i="4"/>
  <c r="AC41" i="4"/>
  <c r="Y41" i="4"/>
  <c r="U41" i="4"/>
  <c r="Q41" i="4"/>
  <c r="M41" i="4"/>
  <c r="AW40" i="4"/>
  <c r="AS40" i="4"/>
  <c r="AO40" i="4"/>
  <c r="AK40" i="4"/>
  <c r="AG40" i="4"/>
  <c r="AC40" i="4"/>
  <c r="Y40" i="4"/>
  <c r="U40" i="4"/>
  <c r="Q40" i="4"/>
  <c r="M40" i="4"/>
  <c r="AW39" i="4"/>
  <c r="AS39" i="4"/>
  <c r="AO39" i="4"/>
  <c r="AK39" i="4"/>
  <c r="AG39" i="4"/>
  <c r="AC39" i="4"/>
  <c r="Y39" i="4"/>
  <c r="U39" i="4"/>
  <c r="Q39" i="4"/>
  <c r="M39" i="4"/>
  <c r="AW38" i="4"/>
  <c r="AS38" i="4"/>
  <c r="AO38" i="4"/>
  <c r="AK38" i="4"/>
  <c r="AG38" i="4"/>
  <c r="AC38" i="4"/>
  <c r="Y38" i="4"/>
  <c r="U38" i="4"/>
  <c r="Q38" i="4"/>
  <c r="M38" i="4"/>
  <c r="AW37" i="4"/>
  <c r="AS37" i="4"/>
  <c r="AO37" i="4"/>
  <c r="AK37" i="4"/>
  <c r="AG37" i="4"/>
  <c r="AC37" i="4"/>
  <c r="Y37" i="4"/>
  <c r="U37" i="4"/>
  <c r="Q37" i="4"/>
  <c r="M37" i="4"/>
  <c r="AW36" i="4"/>
  <c r="AS36" i="4"/>
  <c r="AO36" i="4"/>
  <c r="AK36" i="4"/>
  <c r="AG36" i="4"/>
  <c r="AC36" i="4"/>
  <c r="Y36" i="4"/>
  <c r="U36" i="4"/>
  <c r="Q36" i="4"/>
  <c r="M36" i="4"/>
  <c r="AW35" i="4"/>
  <c r="AS35" i="4"/>
  <c r="AO35" i="4"/>
  <c r="AK35" i="4"/>
  <c r="AG35" i="4"/>
  <c r="AC35" i="4"/>
  <c r="Y35" i="4"/>
  <c r="U35" i="4"/>
  <c r="Q35" i="4"/>
  <c r="M35" i="4"/>
  <c r="AW34" i="4"/>
  <c r="AS34" i="4"/>
  <c r="AO34" i="4"/>
  <c r="AK34" i="4"/>
  <c r="AG34" i="4"/>
  <c r="AC34" i="4"/>
  <c r="Y34" i="4"/>
  <c r="U34" i="4"/>
  <c r="Q34" i="4"/>
  <c r="M34" i="4"/>
  <c r="AW33" i="4"/>
  <c r="AS33" i="4"/>
  <c r="AO33" i="4"/>
  <c r="AK33" i="4"/>
  <c r="AG33" i="4"/>
  <c r="AC33" i="4"/>
  <c r="Y33" i="4"/>
  <c r="U33" i="4"/>
  <c r="Q33" i="4"/>
  <c r="M33" i="4"/>
  <c r="AW32" i="4"/>
  <c r="AS32" i="4"/>
  <c r="AO32" i="4"/>
  <c r="AK32" i="4"/>
  <c r="AG32" i="4"/>
  <c r="AC32" i="4"/>
  <c r="Y32" i="4"/>
  <c r="U32" i="4"/>
  <c r="Q32" i="4"/>
  <c r="M32" i="4"/>
  <c r="AW31" i="4"/>
  <c r="AS31" i="4"/>
  <c r="AO31" i="4"/>
  <c r="AK31" i="4"/>
  <c r="AG31" i="4"/>
  <c r="AC31" i="4"/>
  <c r="Y31" i="4"/>
  <c r="U31" i="4"/>
  <c r="Q31" i="4"/>
  <c r="M31" i="4"/>
  <c r="AW30" i="4"/>
  <c r="AS30" i="4"/>
  <c r="AO30" i="4"/>
  <c r="AK30" i="4"/>
  <c r="AG30" i="4"/>
  <c r="AC30" i="4"/>
  <c r="Y30" i="4"/>
  <c r="U30" i="4"/>
  <c r="Q30" i="4"/>
  <c r="M30" i="4"/>
  <c r="AW29" i="4"/>
  <c r="AS29" i="4"/>
  <c r="AO29" i="4"/>
  <c r="AK29" i="4"/>
  <c r="AG29" i="4"/>
  <c r="AC29" i="4"/>
  <c r="Y29" i="4"/>
  <c r="U29" i="4"/>
  <c r="Q29" i="4"/>
  <c r="M29" i="4"/>
  <c r="AW26" i="4"/>
  <c r="AS26" i="4"/>
  <c r="AO26" i="4"/>
  <c r="AK26" i="4"/>
  <c r="AG26" i="4"/>
  <c r="AC26" i="4"/>
  <c r="Y26" i="4"/>
  <c r="U26" i="4"/>
  <c r="Q26" i="4"/>
  <c r="M26" i="4"/>
  <c r="AW25" i="4"/>
  <c r="AS25" i="4"/>
  <c r="AO25" i="4"/>
  <c r="AK25" i="4"/>
  <c r="AG25" i="4"/>
  <c r="AC25" i="4"/>
  <c r="Y25" i="4"/>
  <c r="U25" i="4"/>
  <c r="Q25" i="4"/>
  <c r="M25" i="4"/>
  <c r="AW24" i="4"/>
  <c r="AS24" i="4"/>
  <c r="AO24" i="4"/>
  <c r="AK24" i="4"/>
  <c r="AG24" i="4"/>
  <c r="AC24" i="4"/>
  <c r="Y24" i="4"/>
  <c r="U24" i="4"/>
  <c r="Q24" i="4"/>
  <c r="M24" i="4"/>
  <c r="AW23" i="4"/>
  <c r="AS23" i="4"/>
  <c r="AO23" i="4"/>
  <c r="AK23" i="4"/>
  <c r="AG23" i="4"/>
  <c r="AC23" i="4"/>
  <c r="Y23" i="4"/>
  <c r="U23" i="4"/>
  <c r="Q23" i="4"/>
  <c r="M23" i="4"/>
  <c r="AW22" i="4"/>
  <c r="AS22" i="4"/>
  <c r="AO22" i="4"/>
  <c r="AK22" i="4"/>
  <c r="AG22" i="4"/>
  <c r="AC22" i="4"/>
  <c r="Y22" i="4"/>
  <c r="U22" i="4"/>
  <c r="Q22" i="4"/>
  <c r="M22" i="4"/>
  <c r="AW21" i="4"/>
  <c r="AS21" i="4"/>
  <c r="AO21" i="4"/>
  <c r="AK21" i="4"/>
  <c r="AG21" i="4"/>
  <c r="AC21" i="4"/>
  <c r="Y21" i="4"/>
  <c r="U21" i="4"/>
  <c r="Q21" i="4"/>
  <c r="M21" i="4"/>
  <c r="AW20" i="4"/>
  <c r="AS20" i="4"/>
  <c r="AO20" i="4"/>
  <c r="AK20" i="4"/>
  <c r="AG20" i="4"/>
  <c r="AC20" i="4"/>
  <c r="Y20" i="4"/>
  <c r="U20" i="4"/>
  <c r="Q20" i="4"/>
  <c r="M20" i="4"/>
  <c r="AW19" i="4"/>
  <c r="AS19" i="4"/>
  <c r="AO19" i="4"/>
  <c r="AK19" i="4"/>
  <c r="AG19" i="4"/>
  <c r="AC19" i="4"/>
  <c r="Y19" i="4"/>
  <c r="U19" i="4"/>
  <c r="Q19" i="4"/>
  <c r="M19" i="4"/>
  <c r="AW18" i="4"/>
  <c r="AS18" i="4"/>
  <c r="AO18" i="4"/>
  <c r="AK18" i="4"/>
  <c r="AG18" i="4"/>
  <c r="AC18" i="4"/>
  <c r="Y18" i="4"/>
  <c r="U18" i="4"/>
  <c r="Q18" i="4"/>
  <c r="M18" i="4"/>
  <c r="AW17" i="4"/>
  <c r="AS17" i="4"/>
  <c r="AO17" i="4"/>
  <c r="AK17" i="4"/>
  <c r="AG17" i="4"/>
  <c r="AC17" i="4"/>
  <c r="Y17" i="4"/>
  <c r="U17" i="4"/>
  <c r="Q17" i="4"/>
  <c r="M17" i="4"/>
  <c r="AW16" i="4"/>
  <c r="AS16" i="4"/>
  <c r="AO16" i="4"/>
  <c r="AK16" i="4"/>
  <c r="AG16" i="4"/>
  <c r="AC16" i="4"/>
  <c r="Y16" i="4"/>
  <c r="U16" i="4"/>
  <c r="Q16" i="4"/>
  <c r="M16" i="4"/>
  <c r="AW15" i="4"/>
  <c r="AS15" i="4"/>
  <c r="AO15" i="4"/>
  <c r="AK15" i="4"/>
  <c r="AG15" i="4"/>
  <c r="AC15" i="4"/>
  <c r="Y15" i="4"/>
  <c r="U15" i="4"/>
  <c r="Q15" i="4"/>
  <c r="M15" i="4"/>
  <c r="AW14" i="4"/>
  <c r="AS14" i="4"/>
  <c r="AO14" i="4"/>
  <c r="AK14" i="4"/>
  <c r="AG14" i="4"/>
  <c r="AC14" i="4"/>
  <c r="Y14" i="4"/>
  <c r="U14" i="4"/>
  <c r="Q14" i="4"/>
  <c r="M14" i="4"/>
  <c r="AW13" i="4"/>
  <c r="AS13" i="4"/>
  <c r="AO13" i="4"/>
  <c r="AK13" i="4"/>
  <c r="AG13" i="4"/>
  <c r="AC13" i="4"/>
  <c r="Y13" i="4"/>
  <c r="U13" i="4"/>
  <c r="Q13" i="4"/>
  <c r="M13" i="4"/>
  <c r="AW12" i="4"/>
  <c r="AS12" i="4"/>
  <c r="AO12" i="4"/>
  <c r="AK12" i="4"/>
  <c r="AG12" i="4"/>
  <c r="AC12" i="4"/>
  <c r="Y12" i="4"/>
  <c r="U12" i="4"/>
  <c r="Q12" i="4"/>
  <c r="M12" i="4"/>
  <c r="AW11" i="4"/>
  <c r="AS11" i="4"/>
  <c r="AO11" i="4"/>
  <c r="AK11" i="4"/>
  <c r="AG11" i="4"/>
  <c r="AC11" i="4"/>
  <c r="Y11" i="4"/>
  <c r="U11" i="4"/>
  <c r="Q11" i="4"/>
  <c r="M11" i="4"/>
  <c r="AW10" i="4"/>
  <c r="AS10" i="4"/>
  <c r="AO10" i="4"/>
  <c r="AK10" i="4"/>
  <c r="AG10" i="4"/>
  <c r="AC10" i="4"/>
  <c r="Y10" i="4"/>
  <c r="U10" i="4"/>
  <c r="Q10" i="4"/>
  <c r="M10" i="4"/>
  <c r="AW9" i="4"/>
  <c r="AS9" i="4"/>
  <c r="AO9" i="4"/>
  <c r="AK9" i="4"/>
  <c r="AG9" i="4"/>
  <c r="AC9" i="4"/>
  <c r="Y9" i="4"/>
  <c r="U9" i="4"/>
  <c r="Q9" i="4"/>
  <c r="M9" i="4"/>
  <c r="AW8" i="4"/>
  <c r="AS8" i="4"/>
  <c r="AO8" i="4"/>
  <c r="AK8" i="4"/>
  <c r="AG8" i="4"/>
  <c r="AC8" i="4"/>
  <c r="Y8" i="4"/>
  <c r="U8" i="4"/>
  <c r="Q8" i="4"/>
  <c r="M8" i="4"/>
  <c r="AW7" i="4"/>
  <c r="AS7" i="4"/>
  <c r="AO7" i="4"/>
  <c r="AK7" i="4"/>
  <c r="AG7" i="4"/>
  <c r="AC7" i="4"/>
  <c r="Y7" i="4"/>
  <c r="U7" i="4"/>
  <c r="Q7" i="4"/>
  <c r="M7" i="4"/>
  <c r="AW6" i="4"/>
  <c r="AS6" i="4"/>
  <c r="AO6" i="4"/>
  <c r="AK6" i="4"/>
  <c r="AG6" i="4"/>
  <c r="AC6" i="4"/>
  <c r="Y6" i="4"/>
  <c r="U6" i="4"/>
  <c r="Q6" i="4"/>
  <c r="M6" i="4"/>
  <c r="AW5" i="4"/>
  <c r="AS5" i="4"/>
  <c r="AO5" i="4"/>
  <c r="AK5" i="4"/>
  <c r="AG5" i="4"/>
  <c r="AC5" i="4"/>
  <c r="Y5" i="4"/>
  <c r="U5" i="4"/>
  <c r="Q5" i="4"/>
  <c r="M5" i="4"/>
  <c r="AW4" i="4"/>
  <c r="AS4" i="4"/>
  <c r="AO4" i="4"/>
  <c r="AK4" i="4"/>
  <c r="AG4" i="4"/>
  <c r="AC4" i="4"/>
  <c r="Y4" i="4"/>
  <c r="U4" i="4"/>
  <c r="Q4" i="4"/>
  <c r="M4" i="4"/>
  <c r="AW3" i="4"/>
  <c r="AS3" i="4"/>
  <c r="AO3" i="4"/>
  <c r="AK3" i="4"/>
  <c r="AG3" i="4"/>
  <c r="AC3" i="4"/>
  <c r="Y3" i="4"/>
  <c r="U3" i="4"/>
  <c r="Q3" i="4"/>
  <c r="M3" i="4"/>
  <c r="AH22" i="14" l="1"/>
  <c r="AH19" i="14"/>
  <c r="AG13" i="14"/>
  <c r="AH10" i="14"/>
  <c r="AG10" i="14"/>
  <c r="AI7" i="14"/>
  <c r="AG7" i="14"/>
  <c r="F65" i="11"/>
  <c r="H7" i="14"/>
  <c r="H10" i="14"/>
  <c r="H13" i="14"/>
  <c r="H20" i="14"/>
  <c r="H23" i="14"/>
  <c r="X41" i="11"/>
  <c r="M15" i="20"/>
  <c r="F28" i="11"/>
  <c r="F34" i="11"/>
  <c r="X46" i="11"/>
  <c r="X19" i="11"/>
  <c r="X47" i="11"/>
  <c r="X16" i="11"/>
  <c r="F68" i="11"/>
  <c r="F9" i="11"/>
  <c r="G139" i="4"/>
  <c r="H139" i="4" s="1"/>
  <c r="G155" i="4"/>
  <c r="I155" i="4" s="1"/>
  <c r="G126" i="4"/>
  <c r="H126" i="4" s="1"/>
  <c r="G113" i="4"/>
  <c r="G117" i="4"/>
  <c r="H117" i="4" s="1"/>
  <c r="G119" i="4"/>
  <c r="H119" i="4" s="1"/>
  <c r="E56" i="8"/>
  <c r="E60" i="8"/>
  <c r="F60" i="8" s="1"/>
  <c r="G120" i="4"/>
  <c r="I120" i="4" s="1"/>
  <c r="G140" i="4"/>
  <c r="G152" i="4"/>
  <c r="G156" i="4"/>
  <c r="AB35" i="21"/>
  <c r="AC39" i="21" s="1"/>
  <c r="G128" i="4"/>
  <c r="G137" i="4"/>
  <c r="X18" i="11"/>
  <c r="F27" i="11"/>
  <c r="X27" i="11"/>
  <c r="X34" i="11"/>
  <c r="F40" i="11"/>
  <c r="F50" i="11"/>
  <c r="X65" i="11"/>
  <c r="X71" i="11"/>
  <c r="G9" i="18"/>
  <c r="E63" i="8"/>
  <c r="F63" i="8" s="1"/>
  <c r="F3" i="11"/>
  <c r="F10" i="11"/>
  <c r="F13" i="11"/>
  <c r="F16" i="11"/>
  <c r="F18" i="11"/>
  <c r="F25" i="11"/>
  <c r="X30" i="11"/>
  <c r="X36" i="11"/>
  <c r="X43" i="11"/>
  <c r="F56" i="11"/>
  <c r="F62" i="11"/>
  <c r="AI23" i="14"/>
  <c r="H7" i="16"/>
  <c r="H10" i="16"/>
  <c r="H13" i="16"/>
  <c r="H16" i="16"/>
  <c r="H22" i="16"/>
  <c r="H14" i="18"/>
  <c r="X25" i="11"/>
  <c r="F36" i="11"/>
  <c r="X52" i="11"/>
  <c r="F53" i="11"/>
  <c r="F74" i="11"/>
  <c r="I10" i="12"/>
  <c r="I34" i="12"/>
  <c r="I36" i="12"/>
  <c r="I22" i="12"/>
  <c r="I13" i="12"/>
  <c r="I25" i="12"/>
  <c r="I16" i="12"/>
  <c r="I28" i="12"/>
  <c r="AI3" i="12"/>
  <c r="AH3" i="12" s="1"/>
  <c r="I19" i="12"/>
  <c r="I31" i="12"/>
  <c r="E68" i="8"/>
  <c r="F68" i="8" s="1"/>
  <c r="E76" i="8"/>
  <c r="E34" i="8"/>
  <c r="F34" i="8" s="1"/>
  <c r="E42" i="8"/>
  <c r="E46" i="8"/>
  <c r="F46" i="8" s="1"/>
  <c r="E50" i="8"/>
  <c r="F50" i="8" s="1"/>
  <c r="G83" i="4"/>
  <c r="H83" i="4" s="1"/>
  <c r="AE54" i="21"/>
  <c r="L6" i="20"/>
  <c r="AE56" i="21"/>
  <c r="L19" i="20"/>
  <c r="AE39" i="21"/>
  <c r="J13" i="20"/>
  <c r="G118" i="4"/>
  <c r="H118" i="4" s="1"/>
  <c r="G129" i="4"/>
  <c r="G136" i="4"/>
  <c r="G153" i="4"/>
  <c r="F49" i="11"/>
  <c r="F61" i="11"/>
  <c r="F73" i="11"/>
  <c r="I9" i="12"/>
  <c r="I12" i="12"/>
  <c r="H19" i="14"/>
  <c r="G6" i="16"/>
  <c r="G13" i="16"/>
  <c r="G109" i="4"/>
  <c r="H109" i="4" s="1"/>
  <c r="G116" i="4"/>
  <c r="H116" i="4" s="1"/>
  <c r="G147" i="4"/>
  <c r="E71" i="8"/>
  <c r="F71" i="8" s="1"/>
  <c r="E75" i="8"/>
  <c r="F75" i="8" s="1"/>
  <c r="X3" i="11"/>
  <c r="X4" i="11"/>
  <c r="X6" i="11"/>
  <c r="X7" i="11"/>
  <c r="F15" i="11"/>
  <c r="F19" i="11"/>
  <c r="X22" i="11"/>
  <c r="X24" i="11"/>
  <c r="F43" i="11"/>
  <c r="AI16" i="14"/>
  <c r="H22" i="14"/>
  <c r="H6" i="16"/>
  <c r="L7" i="16"/>
  <c r="H9" i="16"/>
  <c r="H12" i="16"/>
  <c r="H15" i="16"/>
  <c r="H21" i="16"/>
  <c r="H9" i="18"/>
  <c r="H13" i="18"/>
  <c r="X10" i="11"/>
  <c r="X12" i="11"/>
  <c r="X13" i="11"/>
  <c r="F21" i="11"/>
  <c r="F31" i="11"/>
  <c r="X33" i="11"/>
  <c r="X37" i="11"/>
  <c r="F44" i="11"/>
  <c r="F55" i="11"/>
  <c r="X58" i="11"/>
  <c r="F59" i="11"/>
  <c r="F67" i="11"/>
  <c r="X70" i="11"/>
  <c r="F71" i="11"/>
  <c r="M24" i="12"/>
  <c r="G96" i="4"/>
  <c r="H96" i="4" s="1"/>
  <c r="G98" i="4"/>
  <c r="G135" i="4"/>
  <c r="E67" i="8"/>
  <c r="F67" i="8" s="1"/>
  <c r="F4" i="11"/>
  <c r="F7" i="11"/>
  <c r="F22" i="11"/>
  <c r="X28" i="11"/>
  <c r="F33" i="11"/>
  <c r="F37" i="11"/>
  <c r="F46" i="11"/>
  <c r="F47" i="11"/>
  <c r="E78" i="8"/>
  <c r="F78" i="8" s="1"/>
  <c r="E72" i="8"/>
  <c r="F72" i="8" s="1"/>
  <c r="E74" i="8"/>
  <c r="F74" i="8" s="1"/>
  <c r="E57" i="8"/>
  <c r="F57" i="8" s="1"/>
  <c r="E64" i="8"/>
  <c r="F64" i="8" s="1"/>
  <c r="E58" i="8"/>
  <c r="E59" i="8"/>
  <c r="E66" i="8"/>
  <c r="F66" i="8" s="1"/>
  <c r="E55" i="8"/>
  <c r="G102" i="4"/>
  <c r="H102" i="4" s="1"/>
  <c r="G99" i="4"/>
  <c r="G90" i="4"/>
  <c r="G94" i="4"/>
  <c r="H94" i="4" s="1"/>
  <c r="G95" i="4"/>
  <c r="H95" i="4" s="1"/>
  <c r="G84" i="4"/>
  <c r="H84" i="4" s="1"/>
  <c r="G85" i="4"/>
  <c r="H85" i="4" s="1"/>
  <c r="G86" i="4"/>
  <c r="H86" i="4" s="1"/>
  <c r="L13" i="14"/>
  <c r="AJ16" i="12"/>
  <c r="AJ25" i="12"/>
  <c r="E48" i="8"/>
  <c r="F48" i="8" s="1"/>
  <c r="E49" i="8"/>
  <c r="E52" i="8"/>
  <c r="F52" i="8" s="1"/>
  <c r="E51" i="8"/>
  <c r="F51" i="8" s="1"/>
  <c r="E47" i="8"/>
  <c r="F47" i="8" s="1"/>
  <c r="E13" i="8"/>
  <c r="F13" i="8" s="1"/>
  <c r="H155" i="4"/>
  <c r="G21" i="4"/>
  <c r="H21" i="4" s="1"/>
  <c r="G10" i="18"/>
  <c r="L10" i="18"/>
  <c r="L9" i="18"/>
  <c r="H10" i="18"/>
  <c r="H5" i="18"/>
  <c r="G6" i="18"/>
  <c r="L6" i="18"/>
  <c r="H6" i="18"/>
  <c r="G5" i="18"/>
  <c r="L5" i="18"/>
  <c r="G13" i="18"/>
  <c r="L14" i="18"/>
  <c r="F13" i="18"/>
  <c r="G14" i="18"/>
  <c r="G22" i="16"/>
  <c r="L22" i="16"/>
  <c r="G21" i="16"/>
  <c r="L21" i="16"/>
  <c r="H18" i="16"/>
  <c r="G19" i="16"/>
  <c r="L19" i="16"/>
  <c r="H19" i="16"/>
  <c r="G18" i="16"/>
  <c r="L18" i="16"/>
  <c r="G16" i="16"/>
  <c r="L16" i="16"/>
  <c r="G15" i="16"/>
  <c r="L15" i="16"/>
  <c r="L13" i="16"/>
  <c r="G12" i="16"/>
  <c r="L12" i="16"/>
  <c r="G10" i="16"/>
  <c r="L10" i="16"/>
  <c r="G9" i="16"/>
  <c r="L9" i="16"/>
  <c r="G7" i="16"/>
  <c r="L6" i="16"/>
  <c r="E45" i="8"/>
  <c r="F45" i="8" s="1"/>
  <c r="E44" i="8"/>
  <c r="E43" i="8"/>
  <c r="F43" i="8" s="1"/>
  <c r="E41" i="8"/>
  <c r="E40" i="8"/>
  <c r="F40" i="8" s="1"/>
  <c r="E39" i="8"/>
  <c r="E38" i="8"/>
  <c r="F38" i="8" s="1"/>
  <c r="E37" i="8"/>
  <c r="E36" i="8"/>
  <c r="F36" i="8" s="1"/>
  <c r="E35" i="8"/>
  <c r="E33" i="8"/>
  <c r="E32" i="8"/>
  <c r="F32" i="8" s="1"/>
  <c r="E31" i="8"/>
  <c r="F31" i="8" s="1"/>
  <c r="E30" i="8"/>
  <c r="E29" i="8"/>
  <c r="E25" i="8"/>
  <c r="F25" i="8" s="1"/>
  <c r="E24" i="8"/>
  <c r="E23" i="8"/>
  <c r="F23" i="8" s="1"/>
  <c r="E21" i="8"/>
  <c r="F21" i="8" s="1"/>
  <c r="E20" i="8"/>
  <c r="E19" i="8"/>
  <c r="F19" i="8" s="1"/>
  <c r="E18" i="8"/>
  <c r="E17" i="8"/>
  <c r="F17" i="8" s="1"/>
  <c r="E16" i="8"/>
  <c r="F16" i="8" s="1"/>
  <c r="E15" i="8"/>
  <c r="E14" i="8"/>
  <c r="E11" i="8"/>
  <c r="F11" i="8" s="1"/>
  <c r="E10" i="8"/>
  <c r="F10" i="8" s="1"/>
  <c r="E9" i="8"/>
  <c r="F9" i="8" s="1"/>
  <c r="E8" i="8"/>
  <c r="F8" i="8" s="1"/>
  <c r="E7" i="8"/>
  <c r="F7" i="8" s="1"/>
  <c r="E6" i="8"/>
  <c r="E5" i="8"/>
  <c r="E3" i="8"/>
  <c r="AI20" i="14"/>
  <c r="AI19" i="14"/>
  <c r="AH16" i="14"/>
  <c r="AM17" i="14"/>
  <c r="AG16" i="14"/>
  <c r="AH13" i="14"/>
  <c r="AM14" i="14"/>
  <c r="AH7" i="14"/>
  <c r="AF7" i="14" s="1"/>
  <c r="G22" i="14"/>
  <c r="H16" i="14"/>
  <c r="G16" i="14"/>
  <c r="L17" i="14"/>
  <c r="L14" i="14"/>
  <c r="G13" i="14"/>
  <c r="L11" i="14"/>
  <c r="G10" i="14"/>
  <c r="L10" i="14"/>
  <c r="G7" i="14"/>
  <c r="AJ37" i="12"/>
  <c r="AJ36" i="12"/>
  <c r="AJ34" i="12"/>
  <c r="AI33" i="12"/>
  <c r="AJ33" i="12"/>
  <c r="AJ31" i="12"/>
  <c r="AJ30" i="12"/>
  <c r="AJ28" i="12"/>
  <c r="AJ27" i="12"/>
  <c r="AJ24" i="12"/>
  <c r="AJ22" i="12"/>
  <c r="AJ21" i="12"/>
  <c r="AJ19" i="12"/>
  <c r="AJ18" i="12"/>
  <c r="AJ15" i="12"/>
  <c r="AJ13" i="12"/>
  <c r="AJ12" i="12"/>
  <c r="AJ10" i="12"/>
  <c r="AJ9" i="12"/>
  <c r="AJ7" i="12"/>
  <c r="AJ6" i="12"/>
  <c r="AJ4" i="12"/>
  <c r="AH4" i="12" s="1"/>
  <c r="H37" i="12"/>
  <c r="M36" i="12"/>
  <c r="H36" i="12"/>
  <c r="H34" i="12"/>
  <c r="H31" i="12"/>
  <c r="M30" i="12"/>
  <c r="H30" i="12"/>
  <c r="H28" i="12"/>
  <c r="H27" i="12"/>
  <c r="H25" i="12"/>
  <c r="H24" i="12"/>
  <c r="H22" i="12"/>
  <c r="H21" i="12"/>
  <c r="H18" i="12"/>
  <c r="M18" i="12"/>
  <c r="I7" i="12"/>
  <c r="H7" i="12"/>
  <c r="H6" i="12"/>
  <c r="H16" i="12"/>
  <c r="H15" i="12"/>
  <c r="H13" i="12"/>
  <c r="H12" i="12"/>
  <c r="M12" i="12"/>
  <c r="H10" i="12"/>
  <c r="H4" i="12"/>
  <c r="I4" i="12"/>
  <c r="G74" i="4"/>
  <c r="H74" i="4" s="1"/>
  <c r="G73" i="4"/>
  <c r="H73" i="4" s="1"/>
  <c r="G65" i="4"/>
  <c r="H65" i="4" s="1"/>
  <c r="G61" i="4"/>
  <c r="H61" i="4" s="1"/>
  <c r="G60" i="4"/>
  <c r="H60" i="4" s="1"/>
  <c r="G56" i="4"/>
  <c r="H56" i="4" s="1"/>
  <c r="G52" i="4"/>
  <c r="H52" i="4" s="1"/>
  <c r="G51" i="4"/>
  <c r="H51" i="4" s="1"/>
  <c r="G47" i="4"/>
  <c r="H47" i="4" s="1"/>
  <c r="G44" i="4"/>
  <c r="H44" i="4" s="1"/>
  <c r="G43" i="4"/>
  <c r="H43" i="4" s="1"/>
  <c r="G35" i="4"/>
  <c r="H35" i="4" s="1"/>
  <c r="G23" i="4"/>
  <c r="H23" i="4" s="1"/>
  <c r="G20" i="4"/>
  <c r="H20" i="4" s="1"/>
  <c r="G16" i="4"/>
  <c r="H16" i="4" s="1"/>
  <c r="G14" i="4"/>
  <c r="H14" i="4" s="1"/>
  <c r="G12" i="4"/>
  <c r="H12" i="4" s="1"/>
  <c r="G9" i="4"/>
  <c r="H9" i="4" s="1"/>
  <c r="G8" i="4"/>
  <c r="H8" i="4" s="1"/>
  <c r="I21" i="20"/>
  <c r="F15" i="20"/>
  <c r="AI13" i="20"/>
  <c r="G82" i="4"/>
  <c r="H82" i="4" s="1"/>
  <c r="AH13" i="20"/>
  <c r="AJ19" i="20"/>
  <c r="G77" i="4"/>
  <c r="H77" i="4" s="1"/>
  <c r="AH8" i="14"/>
  <c r="AH11" i="14"/>
  <c r="AH14" i="14"/>
  <c r="AH17" i="14"/>
  <c r="AM20" i="14"/>
  <c r="AM22" i="14"/>
  <c r="AH23" i="14"/>
  <c r="AI8" i="14"/>
  <c r="AF10" i="14"/>
  <c r="AI11" i="14"/>
  <c r="AH20" i="14"/>
  <c r="AG23" i="14"/>
  <c r="G8" i="14"/>
  <c r="G11" i="14"/>
  <c r="G14" i="14"/>
  <c r="L16" i="14"/>
  <c r="H17" i="14"/>
  <c r="G17" i="14"/>
  <c r="L20" i="14"/>
  <c r="F23" i="14"/>
  <c r="H8" i="14"/>
  <c r="H11" i="14"/>
  <c r="H14" i="14"/>
  <c r="G20" i="14"/>
  <c r="G23" i="14"/>
  <c r="AG6" i="20"/>
  <c r="AF13" i="20"/>
  <c r="AJ13" i="20"/>
  <c r="AB11" i="21"/>
  <c r="AC14" i="21" s="1"/>
  <c r="AF19" i="20"/>
  <c r="AH19" i="20"/>
  <c r="AG19" i="20"/>
  <c r="AI19" i="20"/>
  <c r="AI6" i="20"/>
  <c r="AF6" i="20"/>
  <c r="AJ6" i="20"/>
  <c r="F14" i="18"/>
  <c r="F9" i="18"/>
  <c r="F10" i="18"/>
  <c r="F5" i="18"/>
  <c r="F6" i="18"/>
  <c r="AG19" i="14"/>
  <c r="AG11" i="14"/>
  <c r="AG8" i="14"/>
  <c r="F22" i="14"/>
  <c r="F19" i="14"/>
  <c r="E19" i="14" s="1"/>
  <c r="F7" i="14"/>
  <c r="F8" i="14"/>
  <c r="AI27" i="12"/>
  <c r="AI21" i="12"/>
  <c r="AH21" i="12" s="1"/>
  <c r="AI15" i="12"/>
  <c r="AI9" i="12"/>
  <c r="AI6" i="12"/>
  <c r="G37" i="12"/>
  <c r="G31" i="12"/>
  <c r="G25" i="12"/>
  <c r="G19" i="12"/>
  <c r="G13" i="12"/>
  <c r="G4" i="12"/>
  <c r="G3" i="12"/>
  <c r="H9" i="12"/>
  <c r="G7" i="12"/>
  <c r="X40" i="11"/>
  <c r="X21" i="11"/>
  <c r="X15" i="11"/>
  <c r="X9" i="11"/>
  <c r="G69" i="4"/>
  <c r="H69" i="4" s="1"/>
  <c r="G72" i="4"/>
  <c r="H72" i="4" s="1"/>
  <c r="G50" i="4"/>
  <c r="H50" i="4" s="1"/>
  <c r="G39" i="4"/>
  <c r="H39" i="4" s="1"/>
  <c r="G42" i="4"/>
  <c r="H42" i="4" s="1"/>
  <c r="G7" i="4"/>
  <c r="H7" i="4" s="1"/>
  <c r="G19" i="4"/>
  <c r="H19" i="4" s="1"/>
  <c r="G57" i="4"/>
  <c r="H57" i="4" s="1"/>
  <c r="G29" i="4"/>
  <c r="H29" i="4" s="1"/>
  <c r="H98" i="4"/>
  <c r="G30" i="4"/>
  <c r="H30" i="4" s="1"/>
  <c r="G31" i="4"/>
  <c r="H31" i="4" s="1"/>
  <c r="G34" i="4"/>
  <c r="H34" i="4" s="1"/>
  <c r="G38" i="4"/>
  <c r="H38" i="4" s="1"/>
  <c r="G40" i="4"/>
  <c r="H40" i="4" s="1"/>
  <c r="G46" i="4"/>
  <c r="H46" i="4" s="1"/>
  <c r="G48" i="4"/>
  <c r="H48" i="4" s="1"/>
  <c r="G58" i="4"/>
  <c r="H58" i="4" s="1"/>
  <c r="G59" i="4"/>
  <c r="H59" i="4" s="1"/>
  <c r="G64" i="4"/>
  <c r="H64" i="4" s="1"/>
  <c r="G68" i="4"/>
  <c r="H68" i="4" s="1"/>
  <c r="G70" i="4"/>
  <c r="H70" i="4" s="1"/>
  <c r="G76" i="4"/>
  <c r="H76" i="4" s="1"/>
  <c r="G78" i="4"/>
  <c r="H78" i="4" s="1"/>
  <c r="G91" i="4"/>
  <c r="G100" i="4"/>
  <c r="G101" i="4"/>
  <c r="H101" i="4" s="1"/>
  <c r="G108" i="4"/>
  <c r="G112" i="4"/>
  <c r="H112" i="4" s="1"/>
  <c r="G114" i="4"/>
  <c r="H114" i="4" s="1"/>
  <c r="G123" i="4"/>
  <c r="I123" i="4" s="1"/>
  <c r="G130" i="4"/>
  <c r="H130" i="4" s="1"/>
  <c r="G134" i="4"/>
  <c r="G143" i="4"/>
  <c r="G144" i="4"/>
  <c r="G151" i="4"/>
  <c r="G124" i="4"/>
  <c r="H124" i="4" s="1"/>
  <c r="G138" i="4"/>
  <c r="G150" i="4"/>
  <c r="G3" i="4"/>
  <c r="G4" i="4"/>
  <c r="H4" i="4" s="1"/>
  <c r="G5" i="4"/>
  <c r="H5" i="4" s="1"/>
  <c r="G11" i="4"/>
  <c r="H11" i="4" s="1"/>
  <c r="G15" i="4"/>
  <c r="H15" i="4" s="1"/>
  <c r="G18" i="4"/>
  <c r="G24" i="4"/>
  <c r="H24" i="4" s="1"/>
  <c r="G25" i="4"/>
  <c r="H25" i="4" s="1"/>
  <c r="C28" i="5"/>
  <c r="C46" i="5" s="1"/>
  <c r="C67" i="5" s="1"/>
  <c r="C85" i="5" s="1"/>
  <c r="C106" i="5" s="1"/>
  <c r="C124" i="5" s="1"/>
  <c r="C145" i="5" s="1"/>
  <c r="C163" i="5" s="1"/>
  <c r="C184" i="5" s="1"/>
  <c r="C202" i="5" s="1"/>
  <c r="C223" i="5" s="1"/>
  <c r="C241" i="5" s="1"/>
  <c r="C262" i="5" s="1"/>
  <c r="C280" i="5" s="1"/>
  <c r="C301" i="5" s="1"/>
  <c r="C319" i="5" s="1"/>
  <c r="C340" i="5" s="1"/>
  <c r="C358" i="5" s="1"/>
  <c r="C379" i="5" s="1"/>
  <c r="C397" i="5" s="1"/>
  <c r="C418" i="5" s="1"/>
  <c r="C436" i="5" s="1"/>
  <c r="C457" i="5" s="1"/>
  <c r="H21" i="20"/>
  <c r="AB3" i="21"/>
  <c r="F21" i="20"/>
  <c r="AB19" i="21"/>
  <c r="AC22" i="21" s="1"/>
  <c r="AC38" i="21"/>
  <c r="AD38" i="21"/>
  <c r="J6" i="20" s="1"/>
  <c r="J8" i="20"/>
  <c r="AC40" i="21"/>
  <c r="AD40" i="21"/>
  <c r="J19" i="20" s="1"/>
  <c r="J21" i="20"/>
  <c r="AE48" i="21"/>
  <c r="M8" i="20"/>
  <c r="I8" i="20"/>
  <c r="AD47" i="21"/>
  <c r="K13" i="20" s="1"/>
  <c r="AB43" i="21"/>
  <c r="AC47" i="21" s="1"/>
  <c r="K15" i="20"/>
  <c r="AD64" i="21"/>
  <c r="M19" i="20" s="1"/>
  <c r="M21" i="20"/>
  <c r="BA69" i="21"/>
  <c r="AY66" i="21"/>
  <c r="AZ70" i="21" s="1"/>
  <c r="AU70" i="21"/>
  <c r="AS66" i="21"/>
  <c r="AB27" i="21"/>
  <c r="AC32" i="21" s="1"/>
  <c r="AO69" i="21"/>
  <c r="AM66" i="21"/>
  <c r="AN70" i="21" s="1"/>
  <c r="AG66" i="21"/>
  <c r="AH70" i="21" s="1"/>
  <c r="I15" i="20"/>
  <c r="AH6" i="20"/>
  <c r="AG13" i="20"/>
  <c r="AE46" i="21"/>
  <c r="AB59" i="21"/>
  <c r="AC63" i="21" s="1"/>
  <c r="AE63" i="21"/>
  <c r="BA71" i="21"/>
  <c r="L15" i="20"/>
  <c r="AB51" i="21"/>
  <c r="AD55" i="21"/>
  <c r="L13" i="20" s="1"/>
  <c r="AJ66" i="21"/>
  <c r="AK70" i="21" s="1"/>
  <c r="AP66" i="21"/>
  <c r="AV66" i="21"/>
  <c r="AW70" i="21" s="1"/>
  <c r="BB66" i="21"/>
  <c r="BC70" i="21" s="1"/>
  <c r="AL69" i="21"/>
  <c r="AX69" i="21"/>
  <c r="BD70" i="21"/>
  <c r="AL71" i="21"/>
  <c r="AX71" i="21"/>
  <c r="L13" i="18"/>
  <c r="F6" i="16"/>
  <c r="F7" i="16"/>
  <c r="F9" i="16"/>
  <c r="E9" i="16" s="1"/>
  <c r="F10" i="16"/>
  <c r="F12" i="16"/>
  <c r="F13" i="16"/>
  <c r="F15" i="16"/>
  <c r="F16" i="16"/>
  <c r="F18" i="16"/>
  <c r="F19" i="16"/>
  <c r="F21" i="16"/>
  <c r="F22" i="16"/>
  <c r="F10" i="14"/>
  <c r="E10" i="14" s="1"/>
  <c r="F11" i="14"/>
  <c r="F13" i="14"/>
  <c r="F14" i="14"/>
  <c r="AG14" i="14"/>
  <c r="F16" i="14"/>
  <c r="E16" i="14" s="1"/>
  <c r="F17" i="14"/>
  <c r="AG17" i="14"/>
  <c r="F20" i="14"/>
  <c r="AG20" i="14"/>
  <c r="AG22" i="14"/>
  <c r="AF22" i="14" s="1"/>
  <c r="L7" i="14"/>
  <c r="AM7" i="14"/>
  <c r="L8" i="14"/>
  <c r="AM8" i="14"/>
  <c r="AM10" i="14"/>
  <c r="AM11" i="14"/>
  <c r="AI13" i="14"/>
  <c r="AM13" i="14"/>
  <c r="AM16" i="14"/>
  <c r="L19" i="14"/>
  <c r="AM19" i="14"/>
  <c r="L22" i="14"/>
  <c r="L23" i="14"/>
  <c r="AM23" i="14"/>
  <c r="AI18" i="12"/>
  <c r="AI30" i="12"/>
  <c r="F12" i="11"/>
  <c r="X31" i="11"/>
  <c r="F41" i="11"/>
  <c r="I3" i="12"/>
  <c r="AI12" i="12"/>
  <c r="AH12" i="12" s="1"/>
  <c r="AI24" i="12"/>
  <c r="AI36" i="12"/>
  <c r="G16" i="12"/>
  <c r="M16" i="12"/>
  <c r="G28" i="12"/>
  <c r="M28" i="12"/>
  <c r="G10" i="12"/>
  <c r="M10" i="12"/>
  <c r="G22" i="12"/>
  <c r="M22" i="12"/>
  <c r="G34" i="12"/>
  <c r="M34" i="12"/>
  <c r="AI13" i="12"/>
  <c r="AI25" i="12"/>
  <c r="AH25" i="12" s="1"/>
  <c r="AI31" i="12"/>
  <c r="AI37" i="12"/>
  <c r="F30" i="11"/>
  <c r="X44" i="11"/>
  <c r="X49" i="11"/>
  <c r="X55" i="11"/>
  <c r="X61" i="11"/>
  <c r="X67" i="11"/>
  <c r="X73" i="11"/>
  <c r="G9" i="12"/>
  <c r="M9" i="12"/>
  <c r="G15" i="12"/>
  <c r="M15" i="12"/>
  <c r="G21" i="12"/>
  <c r="M21" i="12"/>
  <c r="G27" i="12"/>
  <c r="M27" i="12"/>
  <c r="G33" i="12"/>
  <c r="F33" i="12" s="1"/>
  <c r="M33" i="12"/>
  <c r="AI7" i="12"/>
  <c r="AI19" i="12"/>
  <c r="F24" i="11"/>
  <c r="X50" i="11"/>
  <c r="F52" i="11"/>
  <c r="X56" i="11"/>
  <c r="F58" i="11"/>
  <c r="X62" i="11"/>
  <c r="F64" i="11"/>
  <c r="X68" i="11"/>
  <c r="F70" i="11"/>
  <c r="X74" i="11"/>
  <c r="M3" i="12"/>
  <c r="M4" i="12"/>
  <c r="I6" i="12"/>
  <c r="M6" i="12"/>
  <c r="AI10" i="12"/>
  <c r="AI16" i="12"/>
  <c r="AI22" i="12"/>
  <c r="AI28" i="12"/>
  <c r="AI34" i="12"/>
  <c r="G6" i="12"/>
  <c r="M7" i="12"/>
  <c r="G12" i="12"/>
  <c r="M13" i="12"/>
  <c r="G18" i="12"/>
  <c r="F18" i="12" s="1"/>
  <c r="M19" i="12"/>
  <c r="G24" i="12"/>
  <c r="M25" i="12"/>
  <c r="G30" i="12"/>
  <c r="M31" i="12"/>
  <c r="G36" i="12"/>
  <c r="M37" i="12"/>
  <c r="F18" i="8"/>
  <c r="F24" i="8"/>
  <c r="F39" i="8"/>
  <c r="E4" i="8"/>
  <c r="E12" i="8"/>
  <c r="F15" i="8"/>
  <c r="F30" i="8"/>
  <c r="F42" i="8"/>
  <c r="F44" i="8"/>
  <c r="F56" i="8"/>
  <c r="F58" i="8"/>
  <c r="F76" i="8"/>
  <c r="E26" i="8"/>
  <c r="E62" i="8"/>
  <c r="E70" i="8"/>
  <c r="E22" i="8"/>
  <c r="E61" i="8"/>
  <c r="E65" i="8"/>
  <c r="E69" i="8"/>
  <c r="E73" i="8"/>
  <c r="E77" i="8"/>
  <c r="G13" i="4"/>
  <c r="H90" i="4"/>
  <c r="H100" i="4"/>
  <c r="G10" i="4"/>
  <c r="G26" i="4"/>
  <c r="G87" i="4"/>
  <c r="H91" i="4"/>
  <c r="G103" i="4"/>
  <c r="I112" i="4"/>
  <c r="I119" i="4"/>
  <c r="G121" i="4"/>
  <c r="H123" i="4"/>
  <c r="I108" i="4"/>
  <c r="H108" i="4"/>
  <c r="G6" i="4"/>
  <c r="G17" i="4"/>
  <c r="G22" i="4"/>
  <c r="G32" i="4"/>
  <c r="H113" i="4"/>
  <c r="I113" i="4"/>
  <c r="I126" i="4"/>
  <c r="G62" i="4"/>
  <c r="G88" i="4"/>
  <c r="H99" i="4"/>
  <c r="I117" i="4"/>
  <c r="A515" i="5"/>
  <c r="G36" i="4"/>
  <c r="G55" i="4"/>
  <c r="G81" i="4"/>
  <c r="G97" i="4"/>
  <c r="G115" i="4"/>
  <c r="G125" i="4"/>
  <c r="G141" i="4"/>
  <c r="G148" i="4"/>
  <c r="A1004" i="5"/>
  <c r="G63" i="4"/>
  <c r="G89" i="4"/>
  <c r="G104" i="4"/>
  <c r="G107" i="4"/>
  <c r="G122" i="4"/>
  <c r="G33" i="4"/>
  <c r="G37" i="4"/>
  <c r="G41" i="4"/>
  <c r="G45" i="4"/>
  <c r="G49" i="4"/>
  <c r="G66" i="4"/>
  <c r="G67" i="4"/>
  <c r="G71" i="4"/>
  <c r="G75" i="4"/>
  <c r="G92" i="4"/>
  <c r="G93" i="4"/>
  <c r="G110" i="4"/>
  <c r="G111" i="4"/>
  <c r="A68" i="5"/>
  <c r="A1472" i="5"/>
  <c r="G127" i="4"/>
  <c r="G133" i="4"/>
  <c r="G146" i="4"/>
  <c r="G149" i="4"/>
  <c r="G154" i="4"/>
  <c r="G142" i="4"/>
  <c r="G145" i="4"/>
  <c r="A1394" i="5"/>
  <c r="A1958" i="5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1" i="2"/>
  <c r="L191" i="2"/>
  <c r="M190" i="2"/>
  <c r="L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M147" i="2"/>
  <c r="L147" i="2"/>
  <c r="M146" i="2"/>
  <c r="L146" i="2"/>
  <c r="M145" i="2"/>
  <c r="L145" i="2"/>
  <c r="M144" i="2"/>
  <c r="L144" i="2"/>
  <c r="M143" i="2"/>
  <c r="L143" i="2"/>
  <c r="M142" i="2"/>
  <c r="L142" i="2"/>
  <c r="M141" i="2"/>
  <c r="L141" i="2"/>
  <c r="M140" i="2"/>
  <c r="L140" i="2"/>
  <c r="M139" i="2"/>
  <c r="L139" i="2"/>
  <c r="M138" i="2"/>
  <c r="L138" i="2"/>
  <c r="M137" i="2"/>
  <c r="L137" i="2"/>
  <c r="M136" i="2"/>
  <c r="L136" i="2"/>
  <c r="M135" i="2"/>
  <c r="L135" i="2"/>
  <c r="M134" i="2"/>
  <c r="L134" i="2"/>
  <c r="M133" i="2"/>
  <c r="L133" i="2"/>
  <c r="M132" i="2"/>
  <c r="L132" i="2"/>
  <c r="M131" i="2"/>
  <c r="L131" i="2"/>
  <c r="M130" i="2"/>
  <c r="L130" i="2"/>
  <c r="M129" i="2"/>
  <c r="L129" i="2"/>
  <c r="M128" i="2"/>
  <c r="L128" i="2"/>
  <c r="M127" i="2"/>
  <c r="L127" i="2"/>
  <c r="M126" i="2"/>
  <c r="L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M115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M107" i="2"/>
  <c r="L107" i="2"/>
  <c r="M106" i="2"/>
  <c r="L106" i="2"/>
  <c r="M105" i="2"/>
  <c r="L105" i="2"/>
  <c r="M104" i="2"/>
  <c r="L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6" i="2"/>
  <c r="L76" i="2"/>
  <c r="M75" i="2"/>
  <c r="L75" i="2"/>
  <c r="M74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  <c r="M3" i="2"/>
  <c r="L3" i="2"/>
  <c r="M2" i="2"/>
  <c r="L2" i="2"/>
  <c r="I139" i="4" l="1"/>
  <c r="E21" i="16"/>
  <c r="AF14" i="14"/>
  <c r="E6" i="16"/>
  <c r="E13" i="16"/>
  <c r="E7" i="16"/>
  <c r="AH34" i="12"/>
  <c r="F27" i="12"/>
  <c r="F22" i="12"/>
  <c r="H120" i="4"/>
  <c r="I109" i="4"/>
  <c r="I116" i="4"/>
  <c r="I118" i="4"/>
  <c r="I133" i="4"/>
  <c r="I134" i="4"/>
  <c r="H149" i="4"/>
  <c r="I149" i="4"/>
  <c r="H138" i="4"/>
  <c r="I138" i="4"/>
  <c r="H143" i="4"/>
  <c r="I143" i="4"/>
  <c r="H135" i="4"/>
  <c r="I135" i="4"/>
  <c r="H140" i="4"/>
  <c r="I140" i="4"/>
  <c r="H145" i="4"/>
  <c r="I145" i="4"/>
  <c r="H146" i="4"/>
  <c r="I146" i="4"/>
  <c r="H148" i="4"/>
  <c r="I148" i="4"/>
  <c r="H142" i="4"/>
  <c r="I142" i="4"/>
  <c r="H141" i="4"/>
  <c r="I141" i="4"/>
  <c r="H151" i="4"/>
  <c r="I151" i="4"/>
  <c r="H153" i="4"/>
  <c r="I153" i="4"/>
  <c r="H156" i="4"/>
  <c r="I156" i="4"/>
  <c r="H154" i="4"/>
  <c r="I154" i="4"/>
  <c r="H150" i="4"/>
  <c r="I150" i="4"/>
  <c r="H144" i="4"/>
  <c r="I144" i="4"/>
  <c r="H147" i="4"/>
  <c r="I147" i="4"/>
  <c r="H136" i="4"/>
  <c r="I136" i="4"/>
  <c r="H137" i="4"/>
  <c r="I137" i="4"/>
  <c r="H152" i="4"/>
  <c r="I152" i="4"/>
  <c r="I130" i="4"/>
  <c r="I129" i="4"/>
  <c r="I128" i="4"/>
  <c r="H129" i="4"/>
  <c r="H128" i="4"/>
  <c r="I114" i="4"/>
  <c r="I124" i="4"/>
  <c r="E9" i="18"/>
  <c r="E22" i="16"/>
  <c r="E10" i="16"/>
  <c r="AF16" i="14"/>
  <c r="E22" i="14"/>
  <c r="F37" i="12"/>
  <c r="F25" i="12"/>
  <c r="E14" i="18"/>
  <c r="E10" i="18"/>
  <c r="AF13" i="14"/>
  <c r="AH10" i="12"/>
  <c r="AH31" i="12"/>
  <c r="F34" i="12"/>
  <c r="F10" i="12"/>
  <c r="F7" i="12"/>
  <c r="F15" i="12"/>
  <c r="AH36" i="12"/>
  <c r="F28" i="12"/>
  <c r="F13" i="12"/>
  <c r="F19" i="12"/>
  <c r="F16" i="12"/>
  <c r="AH24" i="12"/>
  <c r="AH30" i="12"/>
  <c r="AH9" i="12"/>
  <c r="AH28" i="12"/>
  <c r="AH37" i="12"/>
  <c r="AH18" i="12"/>
  <c r="G71" i="8"/>
  <c r="I99" i="4"/>
  <c r="G78" i="8"/>
  <c r="AW71" i="21"/>
  <c r="AN71" i="21"/>
  <c r="G12" i="22"/>
  <c r="H12" i="22" s="1"/>
  <c r="I101" i="4"/>
  <c r="G74" i="8"/>
  <c r="G72" i="8"/>
  <c r="G68" i="8"/>
  <c r="G67" i="8"/>
  <c r="G50" i="8"/>
  <c r="G76" i="8"/>
  <c r="G75" i="8"/>
  <c r="G63" i="8"/>
  <c r="G38" i="8"/>
  <c r="G64" i="8"/>
  <c r="G66" i="8"/>
  <c r="G58" i="8"/>
  <c r="G52" i="8"/>
  <c r="G48" i="8"/>
  <c r="G57" i="8"/>
  <c r="G51" i="8"/>
  <c r="F59" i="8"/>
  <c r="G59" i="8"/>
  <c r="G60" i="8"/>
  <c r="G56" i="8"/>
  <c r="F55" i="8"/>
  <c r="G55" i="8"/>
  <c r="I83" i="4"/>
  <c r="I102" i="4"/>
  <c r="I98" i="4"/>
  <c r="I100" i="4"/>
  <c r="I90" i="4"/>
  <c r="I95" i="4"/>
  <c r="I96" i="4"/>
  <c r="I94" i="4"/>
  <c r="I82" i="4"/>
  <c r="I91" i="4"/>
  <c r="I84" i="4"/>
  <c r="I85" i="4"/>
  <c r="I86" i="4"/>
  <c r="AK71" i="21"/>
  <c r="E13" i="18"/>
  <c r="AF23" i="14"/>
  <c r="AH22" i="12"/>
  <c r="AH7" i="12"/>
  <c r="AH33" i="12"/>
  <c r="F49" i="8"/>
  <c r="G49" i="8"/>
  <c r="G46" i="8"/>
  <c r="G31" i="8"/>
  <c r="G47" i="8"/>
  <c r="G44" i="8"/>
  <c r="H134" i="4"/>
  <c r="H3" i="4"/>
  <c r="I32" i="4"/>
  <c r="AO71" i="21"/>
  <c r="E6" i="18"/>
  <c r="E5" i="18"/>
  <c r="E19" i="16"/>
  <c r="E18" i="16"/>
  <c r="E15" i="16"/>
  <c r="E16" i="16"/>
  <c r="G10" i="22"/>
  <c r="H10" i="22" s="1"/>
  <c r="E12" i="16"/>
  <c r="G43" i="8"/>
  <c r="G35" i="8"/>
  <c r="G39" i="8"/>
  <c r="G45" i="8"/>
  <c r="G42" i="8"/>
  <c r="F41" i="8"/>
  <c r="G41" i="8"/>
  <c r="G32" i="8"/>
  <c r="G40" i="8"/>
  <c r="F37" i="8"/>
  <c r="G37" i="8"/>
  <c r="G36" i="8"/>
  <c r="G34" i="8"/>
  <c r="F35" i="8"/>
  <c r="F33" i="8"/>
  <c r="G33" i="8"/>
  <c r="G30" i="8"/>
  <c r="F29" i="8"/>
  <c r="G29" i="8"/>
  <c r="G24" i="8"/>
  <c r="G25" i="8"/>
  <c r="G23" i="8"/>
  <c r="G21" i="8"/>
  <c r="G18" i="8"/>
  <c r="G14" i="8"/>
  <c r="G19" i="8"/>
  <c r="G20" i="8"/>
  <c r="F20" i="8"/>
  <c r="G16" i="8"/>
  <c r="G7" i="8"/>
  <c r="G17" i="8"/>
  <c r="G15" i="8"/>
  <c r="G13" i="8"/>
  <c r="F14" i="8"/>
  <c r="G11" i="8"/>
  <c r="G9" i="8"/>
  <c r="G10" i="8"/>
  <c r="G8" i="8"/>
  <c r="G6" i="8"/>
  <c r="F6" i="8"/>
  <c r="G5" i="8"/>
  <c r="F5" i="8"/>
  <c r="G3" i="8"/>
  <c r="G6" i="22"/>
  <c r="F3" i="8"/>
  <c r="AF19" i="14"/>
  <c r="AF20" i="14"/>
  <c r="AF17" i="14"/>
  <c r="AF8" i="14"/>
  <c r="E20" i="14"/>
  <c r="E17" i="14"/>
  <c r="E13" i="14"/>
  <c r="E14" i="14"/>
  <c r="E11" i="14"/>
  <c r="E7" i="14"/>
  <c r="E8" i="14"/>
  <c r="AH27" i="12"/>
  <c r="AH19" i="12"/>
  <c r="AH16" i="12"/>
  <c r="AH15" i="12"/>
  <c r="AH13" i="12"/>
  <c r="AH6" i="12"/>
  <c r="F36" i="12"/>
  <c r="F31" i="12"/>
  <c r="F30" i="12"/>
  <c r="F24" i="12"/>
  <c r="F21" i="12"/>
  <c r="F12" i="12"/>
  <c r="F9" i="12"/>
  <c r="F4" i="12"/>
  <c r="F3" i="12"/>
  <c r="I78" i="4"/>
  <c r="AC30" i="21"/>
  <c r="AC31" i="21"/>
  <c r="I70" i="4"/>
  <c r="I61" i="4"/>
  <c r="AF11" i="14"/>
  <c r="E23" i="14"/>
  <c r="AK69" i="21"/>
  <c r="AC15" i="21"/>
  <c r="AC16" i="21"/>
  <c r="G11" i="22"/>
  <c r="H11" i="22" s="1"/>
  <c r="G9" i="22"/>
  <c r="H9" i="22" s="1"/>
  <c r="G8" i="22"/>
  <c r="H8" i="22" s="1"/>
  <c r="G7" i="22"/>
  <c r="H7" i="22" s="1"/>
  <c r="I59" i="4"/>
  <c r="I74" i="4"/>
  <c r="I64" i="4"/>
  <c r="I40" i="4"/>
  <c r="I77" i="4"/>
  <c r="I58" i="4"/>
  <c r="I51" i="4"/>
  <c r="I69" i="4"/>
  <c r="I73" i="4"/>
  <c r="I65" i="4"/>
  <c r="I39" i="4"/>
  <c r="I72" i="4"/>
  <c r="I60" i="4"/>
  <c r="I76" i="4"/>
  <c r="I68" i="4"/>
  <c r="I35" i="4"/>
  <c r="I57" i="4"/>
  <c r="I50" i="4"/>
  <c r="I42" i="4"/>
  <c r="I24" i="4"/>
  <c r="I43" i="4"/>
  <c r="I46" i="4"/>
  <c r="I14" i="4"/>
  <c r="I34" i="4"/>
  <c r="I52" i="4"/>
  <c r="I48" i="4"/>
  <c r="I44" i="4"/>
  <c r="I3" i="4"/>
  <c r="I47" i="4"/>
  <c r="I8" i="4"/>
  <c r="I11" i="4"/>
  <c r="I38" i="4"/>
  <c r="I20" i="4"/>
  <c r="I19" i="4"/>
  <c r="I25" i="4"/>
  <c r="I12" i="4"/>
  <c r="I23" i="4"/>
  <c r="I16" i="4"/>
  <c r="I56" i="4"/>
  <c r="I21" i="4"/>
  <c r="I9" i="4"/>
  <c r="I7" i="4"/>
  <c r="I15" i="4"/>
  <c r="I4" i="4"/>
  <c r="I5" i="4"/>
  <c r="I29" i="4"/>
  <c r="I31" i="4"/>
  <c r="I30" i="4"/>
  <c r="I18" i="4"/>
  <c r="H18" i="4"/>
  <c r="G3" i="22"/>
  <c r="C6" i="22"/>
  <c r="F6" i="22" s="1"/>
  <c r="C3" i="22"/>
  <c r="F3" i="22" s="1"/>
  <c r="B154" i="4"/>
  <c r="E154" i="4" s="1"/>
  <c r="B150" i="4"/>
  <c r="E150" i="4" s="1"/>
  <c r="B146" i="4"/>
  <c r="E146" i="4" s="1"/>
  <c r="B142" i="4"/>
  <c r="E142" i="4" s="1"/>
  <c r="B138" i="4"/>
  <c r="E138" i="4" s="1"/>
  <c r="B134" i="4"/>
  <c r="E134" i="4" s="1"/>
  <c r="B128" i="4"/>
  <c r="E128" i="4" s="1"/>
  <c r="B124" i="4"/>
  <c r="E124" i="4" s="1"/>
  <c r="B120" i="4"/>
  <c r="E120" i="4" s="1"/>
  <c r="B116" i="4"/>
  <c r="E116" i="4" s="1"/>
  <c r="B112" i="4"/>
  <c r="E112" i="4" s="1"/>
  <c r="B108" i="4"/>
  <c r="E108" i="4" s="1"/>
  <c r="B102" i="4"/>
  <c r="E102" i="4" s="1"/>
  <c r="B98" i="4"/>
  <c r="E98" i="4" s="1"/>
  <c r="B94" i="4"/>
  <c r="E94" i="4" s="1"/>
  <c r="B90" i="4"/>
  <c r="E90" i="4" s="1"/>
  <c r="B86" i="4"/>
  <c r="E86" i="4" s="1"/>
  <c r="B82" i="4"/>
  <c r="E82" i="4" s="1"/>
  <c r="B76" i="4"/>
  <c r="E76" i="4" s="1"/>
  <c r="B72" i="4"/>
  <c r="E72" i="4" s="1"/>
  <c r="B68" i="4"/>
  <c r="E68" i="4" s="1"/>
  <c r="B64" i="4"/>
  <c r="E64" i="4" s="1"/>
  <c r="B60" i="4"/>
  <c r="E60" i="4" s="1"/>
  <c r="B147" i="4"/>
  <c r="E147" i="4" s="1"/>
  <c r="B123" i="4"/>
  <c r="E123" i="4" s="1"/>
  <c r="B107" i="4"/>
  <c r="E107" i="4" s="1"/>
  <c r="B95" i="4"/>
  <c r="E95" i="4" s="1"/>
  <c r="B77" i="4"/>
  <c r="E77" i="4" s="1"/>
  <c r="B66" i="4"/>
  <c r="E66" i="4" s="1"/>
  <c r="B56" i="4"/>
  <c r="E56" i="4" s="1"/>
  <c r="B46" i="4"/>
  <c r="E46" i="4" s="1"/>
  <c r="B34" i="4"/>
  <c r="E34" i="4" s="1"/>
  <c r="B24" i="4"/>
  <c r="B16" i="4"/>
  <c r="B8" i="4"/>
  <c r="B156" i="4"/>
  <c r="E156" i="4" s="1"/>
  <c r="B151" i="4"/>
  <c r="E151" i="4" s="1"/>
  <c r="B145" i="4"/>
  <c r="E145" i="4" s="1"/>
  <c r="B140" i="4"/>
  <c r="E140" i="4" s="1"/>
  <c r="B135" i="4"/>
  <c r="E135" i="4" s="1"/>
  <c r="B127" i="4"/>
  <c r="E127" i="4" s="1"/>
  <c r="B122" i="4"/>
  <c r="E122" i="4" s="1"/>
  <c r="B117" i="4"/>
  <c r="E117" i="4" s="1"/>
  <c r="B111" i="4"/>
  <c r="E111" i="4" s="1"/>
  <c r="B104" i="4"/>
  <c r="E104" i="4" s="1"/>
  <c r="B99" i="4"/>
  <c r="E99" i="4" s="1"/>
  <c r="B93" i="4"/>
  <c r="E93" i="4" s="1"/>
  <c r="B88" i="4"/>
  <c r="E88" i="4" s="1"/>
  <c r="B83" i="4"/>
  <c r="E83" i="4" s="1"/>
  <c r="B75" i="4"/>
  <c r="E75" i="4" s="1"/>
  <c r="B70" i="4"/>
  <c r="E70" i="4" s="1"/>
  <c r="B65" i="4"/>
  <c r="E65" i="4" s="1"/>
  <c r="B59" i="4"/>
  <c r="E59" i="4" s="1"/>
  <c r="B55" i="4"/>
  <c r="E55" i="4" s="1"/>
  <c r="B49" i="4"/>
  <c r="E49" i="4" s="1"/>
  <c r="B45" i="4"/>
  <c r="E45" i="4" s="1"/>
  <c r="B41" i="4"/>
  <c r="E41" i="4" s="1"/>
  <c r="B37" i="4"/>
  <c r="E37" i="4" s="1"/>
  <c r="B33" i="4"/>
  <c r="E33" i="4" s="1"/>
  <c r="B29" i="4"/>
  <c r="E29" i="4" s="1"/>
  <c r="B23" i="4"/>
  <c r="B19" i="4"/>
  <c r="B15" i="4"/>
  <c r="B11" i="4"/>
  <c r="B7" i="4"/>
  <c r="B3" i="4"/>
  <c r="B155" i="4"/>
  <c r="E155" i="4" s="1"/>
  <c r="B149" i="4"/>
  <c r="E149" i="4" s="1"/>
  <c r="B144" i="4"/>
  <c r="E144" i="4" s="1"/>
  <c r="B139" i="4"/>
  <c r="E139" i="4" s="1"/>
  <c r="B133" i="4"/>
  <c r="E133" i="4" s="1"/>
  <c r="B126" i="4"/>
  <c r="E126" i="4" s="1"/>
  <c r="B121" i="4"/>
  <c r="E121" i="4" s="1"/>
  <c r="B115" i="4"/>
  <c r="E115" i="4" s="1"/>
  <c r="B110" i="4"/>
  <c r="E110" i="4" s="1"/>
  <c r="B103" i="4"/>
  <c r="E103" i="4" s="1"/>
  <c r="B97" i="4"/>
  <c r="E97" i="4" s="1"/>
  <c r="B92" i="4"/>
  <c r="E92" i="4" s="1"/>
  <c r="B87" i="4"/>
  <c r="E87" i="4" s="1"/>
  <c r="B81" i="4"/>
  <c r="E81" i="4" s="1"/>
  <c r="B74" i="4"/>
  <c r="E74" i="4" s="1"/>
  <c r="B69" i="4"/>
  <c r="E69" i="4" s="1"/>
  <c r="B63" i="4"/>
  <c r="E63" i="4" s="1"/>
  <c r="B58" i="4"/>
  <c r="E58" i="4" s="1"/>
  <c r="B52" i="4"/>
  <c r="E52" i="4" s="1"/>
  <c r="B48" i="4"/>
  <c r="E48" i="4" s="1"/>
  <c r="B44" i="4"/>
  <c r="E44" i="4" s="1"/>
  <c r="B40" i="4"/>
  <c r="E40" i="4" s="1"/>
  <c r="B36" i="4"/>
  <c r="E36" i="4" s="1"/>
  <c r="B32" i="4"/>
  <c r="E32" i="4" s="1"/>
  <c r="B26" i="4"/>
  <c r="B22" i="4"/>
  <c r="B18" i="4"/>
  <c r="B14" i="4"/>
  <c r="B10" i="4"/>
  <c r="B6" i="4"/>
  <c r="B153" i="4"/>
  <c r="E153" i="4" s="1"/>
  <c r="B148" i="4"/>
  <c r="E148" i="4" s="1"/>
  <c r="B143" i="4"/>
  <c r="E143" i="4" s="1"/>
  <c r="B137" i="4"/>
  <c r="E137" i="4" s="1"/>
  <c r="B130" i="4"/>
  <c r="E130" i="4" s="1"/>
  <c r="B125" i="4"/>
  <c r="E125" i="4" s="1"/>
  <c r="B119" i="4"/>
  <c r="E119" i="4" s="1"/>
  <c r="B114" i="4"/>
  <c r="E114" i="4" s="1"/>
  <c r="B109" i="4"/>
  <c r="E109" i="4" s="1"/>
  <c r="B101" i="4"/>
  <c r="E101" i="4" s="1"/>
  <c r="B96" i="4"/>
  <c r="E96" i="4" s="1"/>
  <c r="B91" i="4"/>
  <c r="E91" i="4" s="1"/>
  <c r="B85" i="4"/>
  <c r="E85" i="4" s="1"/>
  <c r="B78" i="4"/>
  <c r="E78" i="4" s="1"/>
  <c r="B73" i="4"/>
  <c r="E73" i="4" s="1"/>
  <c r="B67" i="4"/>
  <c r="E67" i="4" s="1"/>
  <c r="B62" i="4"/>
  <c r="E62" i="4" s="1"/>
  <c r="B57" i="4"/>
  <c r="E57" i="4" s="1"/>
  <c r="B51" i="4"/>
  <c r="E51" i="4" s="1"/>
  <c r="B47" i="4"/>
  <c r="E47" i="4" s="1"/>
  <c r="B43" i="4"/>
  <c r="E43" i="4" s="1"/>
  <c r="B39" i="4"/>
  <c r="E39" i="4" s="1"/>
  <c r="B35" i="4"/>
  <c r="E35" i="4" s="1"/>
  <c r="B31" i="4"/>
  <c r="E31" i="4" s="1"/>
  <c r="B25" i="4"/>
  <c r="B21" i="4"/>
  <c r="B17" i="4"/>
  <c r="B13" i="4"/>
  <c r="B9" i="4"/>
  <c r="B5" i="4"/>
  <c r="B152" i="4"/>
  <c r="E152" i="4" s="1"/>
  <c r="B141" i="4"/>
  <c r="E141" i="4" s="1"/>
  <c r="B136" i="4"/>
  <c r="E136" i="4" s="1"/>
  <c r="B129" i="4"/>
  <c r="E129" i="4" s="1"/>
  <c r="B118" i="4"/>
  <c r="E118" i="4" s="1"/>
  <c r="B113" i="4"/>
  <c r="E113" i="4" s="1"/>
  <c r="B100" i="4"/>
  <c r="E100" i="4" s="1"/>
  <c r="B89" i="4"/>
  <c r="E89" i="4" s="1"/>
  <c r="B84" i="4"/>
  <c r="E84" i="4" s="1"/>
  <c r="B71" i="4"/>
  <c r="E71" i="4" s="1"/>
  <c r="B61" i="4"/>
  <c r="E61" i="4" s="1"/>
  <c r="B50" i="4"/>
  <c r="E50" i="4" s="1"/>
  <c r="B42" i="4"/>
  <c r="E42" i="4" s="1"/>
  <c r="B38" i="4"/>
  <c r="E38" i="4" s="1"/>
  <c r="B30" i="4"/>
  <c r="E30" i="4" s="1"/>
  <c r="B20" i="4"/>
  <c r="B12" i="4"/>
  <c r="B4" i="4"/>
  <c r="AQ71" i="21"/>
  <c r="AQ69" i="21"/>
  <c r="AK66" i="21"/>
  <c r="AL70" i="21" s="1"/>
  <c r="AE47" i="21"/>
  <c r="AE43" i="21" s="1"/>
  <c r="AC62" i="21"/>
  <c r="AC23" i="21"/>
  <c r="AC56" i="21"/>
  <c r="AC54" i="21"/>
  <c r="AC24" i="21"/>
  <c r="AT71" i="21"/>
  <c r="AT69" i="21"/>
  <c r="AE64" i="21"/>
  <c r="AC48" i="21"/>
  <c r="AC46" i="21"/>
  <c r="AW69" i="21"/>
  <c r="AW66" i="21" s="1"/>
  <c r="AC55" i="21"/>
  <c r="AE40" i="21"/>
  <c r="AC35" i="21"/>
  <c r="AC64" i="21"/>
  <c r="AC6" i="21"/>
  <c r="AC8" i="21"/>
  <c r="AC7" i="21"/>
  <c r="BC69" i="21"/>
  <c r="BC71" i="21"/>
  <c r="AE55" i="21"/>
  <c r="AE51" i="21" s="1"/>
  <c r="AZ71" i="21"/>
  <c r="AH71" i="21"/>
  <c r="AH69" i="21"/>
  <c r="AN69" i="21"/>
  <c r="AN66" i="21" s="1"/>
  <c r="AT70" i="21"/>
  <c r="AZ69" i="21"/>
  <c r="AQ70" i="21"/>
  <c r="AE38" i="21"/>
  <c r="F6" i="12"/>
  <c r="F65" i="8"/>
  <c r="G65" i="8"/>
  <c r="F22" i="8"/>
  <c r="G22" i="8"/>
  <c r="F62" i="8"/>
  <c r="G62" i="8"/>
  <c r="F4" i="8"/>
  <c r="G4" i="8"/>
  <c r="G77" i="8"/>
  <c r="F77" i="8"/>
  <c r="G61" i="8"/>
  <c r="F61" i="8"/>
  <c r="G69" i="8"/>
  <c r="F69" i="8"/>
  <c r="F70" i="8"/>
  <c r="G70" i="8"/>
  <c r="F12" i="8"/>
  <c r="G12" i="8"/>
  <c r="G26" i="8"/>
  <c r="F26" i="8"/>
  <c r="F73" i="8"/>
  <c r="G73" i="8"/>
  <c r="A1490" i="5"/>
  <c r="I111" i="4"/>
  <c r="H111" i="4"/>
  <c r="A1022" i="5"/>
  <c r="H88" i="4"/>
  <c r="I88" i="4"/>
  <c r="I6" i="4"/>
  <c r="H6" i="4"/>
  <c r="H87" i="4"/>
  <c r="I87" i="4"/>
  <c r="I26" i="4"/>
  <c r="H26" i="4"/>
  <c r="H110" i="4"/>
  <c r="I110" i="4"/>
  <c r="I93" i="4"/>
  <c r="H93" i="4"/>
  <c r="I125" i="4"/>
  <c r="H125" i="4"/>
  <c r="I97" i="4"/>
  <c r="H97" i="4"/>
  <c r="I55" i="4"/>
  <c r="H55" i="4"/>
  <c r="H133" i="4"/>
  <c r="H66" i="4"/>
  <c r="I66" i="4"/>
  <c r="I33" i="4"/>
  <c r="H33" i="4"/>
  <c r="H122" i="4"/>
  <c r="I122" i="4"/>
  <c r="H104" i="4"/>
  <c r="I104" i="4"/>
  <c r="H62" i="4"/>
  <c r="I62" i="4"/>
  <c r="H103" i="4"/>
  <c r="I103" i="4"/>
  <c r="H13" i="4"/>
  <c r="I13" i="4"/>
  <c r="I127" i="4"/>
  <c r="H127" i="4"/>
  <c r="H89" i="4"/>
  <c r="I89" i="4"/>
  <c r="I115" i="4"/>
  <c r="H115" i="4"/>
  <c r="A536" i="5"/>
  <c r="H32" i="4"/>
  <c r="I22" i="4"/>
  <c r="H22" i="4"/>
  <c r="I10" i="4"/>
  <c r="H10" i="4"/>
  <c r="A1979" i="5"/>
  <c r="H63" i="4"/>
  <c r="I63" i="4"/>
  <c r="A86" i="5"/>
  <c r="H92" i="4"/>
  <c r="I92" i="4"/>
  <c r="I75" i="4"/>
  <c r="H75" i="4"/>
  <c r="I71" i="4"/>
  <c r="H71" i="4"/>
  <c r="I67" i="4"/>
  <c r="H67" i="4"/>
  <c r="I49" i="4"/>
  <c r="H49" i="4"/>
  <c r="I45" i="4"/>
  <c r="H45" i="4"/>
  <c r="I41" i="4"/>
  <c r="H41" i="4"/>
  <c r="I37" i="4"/>
  <c r="H37" i="4"/>
  <c r="H107" i="4"/>
  <c r="I107" i="4"/>
  <c r="I81" i="4"/>
  <c r="H81" i="4"/>
  <c r="H36" i="4"/>
  <c r="I36" i="4"/>
  <c r="H17" i="4"/>
  <c r="I17" i="4"/>
  <c r="H121" i="4"/>
  <c r="I121" i="4"/>
  <c r="AC43" i="21" l="1"/>
  <c r="B37" i="10"/>
  <c r="F37" i="10" s="1"/>
  <c r="H37" i="10"/>
  <c r="L37" i="10" s="1"/>
  <c r="B31" i="10"/>
  <c r="F31" i="10" s="1"/>
  <c r="E31" i="10" s="1"/>
  <c r="B24" i="10"/>
  <c r="F24" i="10" s="1"/>
  <c r="E24" i="10" s="1"/>
  <c r="B35" i="10"/>
  <c r="F35" i="10" s="1"/>
  <c r="C35" i="10" s="1"/>
  <c r="B4" i="10"/>
  <c r="F4" i="10" s="1"/>
  <c r="C4" i="10" s="1"/>
  <c r="B30" i="10"/>
  <c r="F30" i="10" s="1"/>
  <c r="E30" i="10" s="1"/>
  <c r="H32" i="10"/>
  <c r="L32" i="10" s="1"/>
  <c r="K32" i="10" s="1"/>
  <c r="B10" i="10"/>
  <c r="F10" i="10" s="1"/>
  <c r="C10" i="10" s="1"/>
  <c r="H22" i="10"/>
  <c r="L22" i="10" s="1"/>
  <c r="K22" i="10" s="1"/>
  <c r="B20" i="10"/>
  <c r="F20" i="10" s="1"/>
  <c r="C20" i="10" s="1"/>
  <c r="B23" i="10"/>
  <c r="F23" i="10" s="1"/>
  <c r="C23" i="10" s="1"/>
  <c r="H27" i="10"/>
  <c r="L27" i="10" s="1"/>
  <c r="I27" i="10" s="1"/>
  <c r="H8" i="10"/>
  <c r="L8" i="10" s="1"/>
  <c r="K8" i="10" s="1"/>
  <c r="H34" i="10"/>
  <c r="L34" i="10" s="1"/>
  <c r="K34" i="10" s="1"/>
  <c r="B7" i="10"/>
  <c r="F7" i="10" s="1"/>
  <c r="C7" i="10" s="1"/>
  <c r="B6" i="10"/>
  <c r="F6" i="10" s="1"/>
  <c r="E6" i="10" s="1"/>
  <c r="H12" i="10"/>
  <c r="L12" i="10" s="1"/>
  <c r="K12" i="10" s="1"/>
  <c r="H29" i="10"/>
  <c r="L29" i="10" s="1"/>
  <c r="K29" i="10" s="1"/>
  <c r="B17" i="10"/>
  <c r="F17" i="10" s="1"/>
  <c r="E17" i="10" s="1"/>
  <c r="H19" i="10"/>
  <c r="L19" i="10" s="1"/>
  <c r="K19" i="10" s="1"/>
  <c r="B26" i="10"/>
  <c r="F26" i="10" s="1"/>
  <c r="C26" i="10" s="1"/>
  <c r="H20" i="10"/>
  <c r="L20" i="10" s="1"/>
  <c r="I20" i="10" s="1"/>
  <c r="H21" i="10"/>
  <c r="L21" i="10" s="1"/>
  <c r="I21" i="10" s="1"/>
  <c r="H3" i="10"/>
  <c r="L3" i="10" s="1"/>
  <c r="K3" i="10" s="1"/>
  <c r="B33" i="10"/>
  <c r="F33" i="10" s="1"/>
  <c r="E33" i="10" s="1"/>
  <c r="H11" i="10"/>
  <c r="L11" i="10" s="1"/>
  <c r="K11" i="10" s="1"/>
  <c r="H31" i="10"/>
  <c r="L31" i="10" s="1"/>
  <c r="K31" i="10" s="1"/>
  <c r="B14" i="10"/>
  <c r="F14" i="10" s="1"/>
  <c r="C14" i="10" s="1"/>
  <c r="H4" i="10"/>
  <c r="L4" i="10" s="1"/>
  <c r="K4" i="10" s="1"/>
  <c r="H14" i="10"/>
  <c r="L14" i="10" s="1"/>
  <c r="I14" i="10" s="1"/>
  <c r="H24" i="10"/>
  <c r="L24" i="10" s="1"/>
  <c r="K24" i="10" s="1"/>
  <c r="H9" i="10"/>
  <c r="L9" i="10" s="1"/>
  <c r="K9" i="10" s="1"/>
  <c r="B2" i="10"/>
  <c r="F2" i="10" s="1"/>
  <c r="C2" i="10" s="1"/>
  <c r="B28" i="10"/>
  <c r="F28" i="10" s="1"/>
  <c r="C28" i="10" s="1"/>
  <c r="B11" i="10"/>
  <c r="F11" i="10" s="1"/>
  <c r="E11" i="10" s="1"/>
  <c r="B25" i="10"/>
  <c r="F25" i="10" s="1"/>
  <c r="C25" i="10" s="1"/>
  <c r="H15" i="10"/>
  <c r="L15" i="10" s="1"/>
  <c r="K15" i="10" s="1"/>
  <c r="H35" i="10"/>
  <c r="L35" i="10" s="1"/>
  <c r="K35" i="10" s="1"/>
  <c r="B22" i="10"/>
  <c r="F22" i="10" s="1"/>
  <c r="E22" i="10" s="1"/>
  <c r="H6" i="10"/>
  <c r="L6" i="10" s="1"/>
  <c r="K6" i="10" s="1"/>
  <c r="H16" i="10"/>
  <c r="L16" i="10" s="1"/>
  <c r="K16" i="10" s="1"/>
  <c r="H30" i="10"/>
  <c r="L30" i="10" s="1"/>
  <c r="I30" i="10" s="1"/>
  <c r="H13" i="10"/>
  <c r="L13" i="10" s="1"/>
  <c r="I13" i="10" s="1"/>
  <c r="B8" i="10"/>
  <c r="F8" i="10" s="1"/>
  <c r="C8" i="10" s="1"/>
  <c r="H2" i="10"/>
  <c r="L2" i="10" s="1"/>
  <c r="K2" i="10" s="1"/>
  <c r="B15" i="10"/>
  <c r="F15" i="10" s="1"/>
  <c r="E15" i="10" s="1"/>
  <c r="B27" i="10"/>
  <c r="F27" i="10" s="1"/>
  <c r="E27" i="10" s="1"/>
  <c r="H7" i="10"/>
  <c r="L7" i="10" s="1"/>
  <c r="I7" i="10" s="1"/>
  <c r="H25" i="10"/>
  <c r="L25" i="10" s="1"/>
  <c r="I25" i="10" s="1"/>
  <c r="B3" i="10"/>
  <c r="F3" i="10" s="1"/>
  <c r="C3" i="10" s="1"/>
  <c r="B18" i="10"/>
  <c r="F18" i="10" s="1"/>
  <c r="C18" i="10" s="1"/>
  <c r="B36" i="10"/>
  <c r="F36" i="10" s="1"/>
  <c r="E36" i="10" s="1"/>
  <c r="H10" i="10"/>
  <c r="L10" i="10" s="1"/>
  <c r="K10" i="10" s="1"/>
  <c r="H18" i="10"/>
  <c r="L18" i="10" s="1"/>
  <c r="K18" i="10" s="1"/>
  <c r="H26" i="10"/>
  <c r="L26" i="10" s="1"/>
  <c r="I26" i="10" s="1"/>
  <c r="H5" i="10"/>
  <c r="L5" i="10" s="1"/>
  <c r="K5" i="10" s="1"/>
  <c r="H23" i="10"/>
  <c r="L23" i="10" s="1"/>
  <c r="I23" i="10" s="1"/>
  <c r="B12" i="10"/>
  <c r="F12" i="10" s="1"/>
  <c r="C12" i="10" s="1"/>
  <c r="B34" i="10"/>
  <c r="F34" i="10" s="1"/>
  <c r="C34" i="10" s="1"/>
  <c r="B9" i="10"/>
  <c r="F9" i="10" s="1"/>
  <c r="C9" i="10" s="1"/>
  <c r="B19" i="10"/>
  <c r="F19" i="10" s="1"/>
  <c r="E19" i="10" s="1"/>
  <c r="H28" i="10"/>
  <c r="L28" i="10" s="1"/>
  <c r="K28" i="10" s="1"/>
  <c r="H36" i="10"/>
  <c r="L36" i="10" s="1"/>
  <c r="I36" i="10" s="1"/>
  <c r="H17" i="10"/>
  <c r="L17" i="10" s="1"/>
  <c r="I17" i="10" s="1"/>
  <c r="H33" i="10"/>
  <c r="L33" i="10" s="1"/>
  <c r="I33" i="10" s="1"/>
  <c r="B16" i="10"/>
  <c r="F16" i="10" s="1"/>
  <c r="E16" i="10" s="1"/>
  <c r="B32" i="10"/>
  <c r="F32" i="10" s="1"/>
  <c r="E32" i="10" s="1"/>
  <c r="B5" i="10"/>
  <c r="F5" i="10" s="1"/>
  <c r="C5" i="10" s="1"/>
  <c r="B13" i="10"/>
  <c r="F13" i="10" s="1"/>
  <c r="C13" i="10" s="1"/>
  <c r="B21" i="10"/>
  <c r="F21" i="10" s="1"/>
  <c r="C21" i="10" s="1"/>
  <c r="B29" i="10"/>
  <c r="F29" i="10" s="1"/>
  <c r="E29" i="10" s="1"/>
  <c r="C6" i="10"/>
  <c r="AC27" i="21"/>
  <c r="AD31" i="21" s="1"/>
  <c r="I13" i="20" s="1"/>
  <c r="AC19" i="21"/>
  <c r="AD22" i="21" s="1"/>
  <c r="AC11" i="21"/>
  <c r="AD14" i="21" s="1"/>
  <c r="G6" i="20" s="1"/>
  <c r="AD15" i="21"/>
  <c r="AE35" i="21"/>
  <c r="AC3" i="21"/>
  <c r="AD6" i="21" s="1"/>
  <c r="G13" i="22"/>
  <c r="G16" i="22" s="1"/>
  <c r="B32" i="7"/>
  <c r="F32" i="7" s="1"/>
  <c r="C32" i="7" s="1"/>
  <c r="B3" i="6"/>
  <c r="B7" i="6"/>
  <c r="B11" i="6"/>
  <c r="B14" i="6"/>
  <c r="B16" i="6"/>
  <c r="B22" i="6"/>
  <c r="B24" i="6"/>
  <c r="B30" i="6"/>
  <c r="B32" i="6"/>
  <c r="B38" i="6"/>
  <c r="B40" i="6"/>
  <c r="B46" i="6"/>
  <c r="B48" i="6"/>
  <c r="B54" i="6"/>
  <c r="B56" i="6"/>
  <c r="B61" i="6"/>
  <c r="B65" i="6"/>
  <c r="B67" i="6"/>
  <c r="B69" i="6"/>
  <c r="B2" i="6"/>
  <c r="B6" i="6"/>
  <c r="B10" i="6"/>
  <c r="B17" i="6"/>
  <c r="B20" i="6"/>
  <c r="B25" i="6"/>
  <c r="B28" i="6"/>
  <c r="B33" i="6"/>
  <c r="B36" i="6"/>
  <c r="B41" i="6"/>
  <c r="B44" i="6"/>
  <c r="B49" i="6"/>
  <c r="B52" i="6"/>
  <c r="B57" i="6"/>
  <c r="B60" i="6"/>
  <c r="B63" i="6"/>
  <c r="B71" i="6"/>
  <c r="B74" i="6"/>
  <c r="B77" i="6"/>
  <c r="B82" i="6"/>
  <c r="B85" i="6"/>
  <c r="B90" i="6"/>
  <c r="H90" i="6" s="1"/>
  <c r="B93" i="6"/>
  <c r="H93" i="6" s="1"/>
  <c r="B98" i="6"/>
  <c r="H98" i="6" s="1"/>
  <c r="E98" i="6" s="1"/>
  <c r="C55" i="8" s="1"/>
  <c r="B101" i="6"/>
  <c r="H101" i="6" s="1"/>
  <c r="B106" i="6"/>
  <c r="H106" i="6" s="1"/>
  <c r="B109" i="6"/>
  <c r="H109" i="6" s="1"/>
  <c r="E109" i="6" s="1"/>
  <c r="C66" i="8" s="1"/>
  <c r="B114" i="6"/>
  <c r="H114" i="6" s="1"/>
  <c r="B117" i="6"/>
  <c r="H117" i="6" s="1"/>
  <c r="B122" i="6"/>
  <c r="H122" i="6" s="1"/>
  <c r="B125" i="6"/>
  <c r="H125" i="6" s="1"/>
  <c r="B130" i="6"/>
  <c r="H130" i="6" s="1"/>
  <c r="B133" i="6"/>
  <c r="H133" i="6" s="1"/>
  <c r="B145" i="6"/>
  <c r="H145" i="6" s="1"/>
  <c r="H2" i="7"/>
  <c r="L2" i="7" s="1"/>
  <c r="H4" i="7"/>
  <c r="L4" i="7" s="1"/>
  <c r="B6" i="7"/>
  <c r="F6" i="7" s="1"/>
  <c r="B78" i="6"/>
  <c r="B80" i="6"/>
  <c r="B86" i="6"/>
  <c r="H86" i="6" s="1"/>
  <c r="B88" i="6"/>
  <c r="H88" i="6" s="1"/>
  <c r="B94" i="6"/>
  <c r="H94" i="6" s="1"/>
  <c r="B96" i="6"/>
  <c r="H96" i="6" s="1"/>
  <c r="B102" i="6"/>
  <c r="H102" i="6" s="1"/>
  <c r="E102" i="6" s="1"/>
  <c r="C59" i="8" s="1"/>
  <c r="B104" i="6"/>
  <c r="H104" i="6" s="1"/>
  <c r="E104" i="6" s="1"/>
  <c r="C61" i="8" s="1"/>
  <c r="B110" i="6"/>
  <c r="H110" i="6" s="1"/>
  <c r="B112" i="6"/>
  <c r="H112" i="6" s="1"/>
  <c r="B118" i="6"/>
  <c r="H118" i="6" s="1"/>
  <c r="B120" i="6"/>
  <c r="H120" i="6" s="1"/>
  <c r="B126" i="6"/>
  <c r="H126" i="6" s="1"/>
  <c r="B128" i="6"/>
  <c r="H128" i="6" s="1"/>
  <c r="B134" i="6"/>
  <c r="H134" i="6" s="1"/>
  <c r="B136" i="6"/>
  <c r="H136" i="6" s="1"/>
  <c r="B139" i="6"/>
  <c r="H139" i="6" s="1"/>
  <c r="B141" i="6"/>
  <c r="H141" i="6" s="1"/>
  <c r="B143" i="6"/>
  <c r="H143" i="6" s="1"/>
  <c r="B3" i="7"/>
  <c r="F3" i="7" s="1"/>
  <c r="N4" i="7"/>
  <c r="R4" i="7" s="1"/>
  <c r="H6" i="7"/>
  <c r="L6" i="7" s="1"/>
  <c r="H7" i="7"/>
  <c r="L7" i="7" s="1"/>
  <c r="H8" i="7"/>
  <c r="L8" i="7" s="1"/>
  <c r="B9" i="7"/>
  <c r="F9" i="7" s="1"/>
  <c r="B10" i="7"/>
  <c r="F10" i="7" s="1"/>
  <c r="B11" i="7"/>
  <c r="F11" i="7" s="1"/>
  <c r="N11" i="7"/>
  <c r="R11" i="7" s="1"/>
  <c r="N12" i="7"/>
  <c r="R12" i="7" s="1"/>
  <c r="H13" i="7"/>
  <c r="L13" i="7" s="1"/>
  <c r="N16" i="7"/>
  <c r="R16" i="7" s="1"/>
  <c r="H17" i="7"/>
  <c r="L17" i="7" s="1"/>
  <c r="B18" i="7"/>
  <c r="F18" i="7" s="1"/>
  <c r="N18" i="7"/>
  <c r="R18" i="7" s="1"/>
  <c r="B22" i="7"/>
  <c r="F22" i="7" s="1"/>
  <c r="N22" i="7"/>
  <c r="R22" i="7" s="1"/>
  <c r="H23" i="7"/>
  <c r="L23" i="7" s="1"/>
  <c r="B24" i="7"/>
  <c r="F24" i="7" s="1"/>
  <c r="H27" i="7"/>
  <c r="L27" i="7" s="1"/>
  <c r="B28" i="7"/>
  <c r="F28" i="7" s="1"/>
  <c r="N28" i="7"/>
  <c r="R28" i="7" s="1"/>
  <c r="H29" i="7"/>
  <c r="L29" i="7" s="1"/>
  <c r="N32" i="7"/>
  <c r="R32" i="7" s="1"/>
  <c r="H33" i="7"/>
  <c r="L33" i="7" s="1"/>
  <c r="N2" i="7"/>
  <c r="R2" i="7" s="1"/>
  <c r="H5" i="7"/>
  <c r="L5" i="7" s="1"/>
  <c r="B8" i="7"/>
  <c r="F8" i="7" s="1"/>
  <c r="N10" i="7"/>
  <c r="R10" i="7" s="1"/>
  <c r="N13" i="7"/>
  <c r="R13" i="7" s="1"/>
  <c r="H14" i="7"/>
  <c r="L14" i="7" s="1"/>
  <c r="B15" i="7"/>
  <c r="F15" i="7" s="1"/>
  <c r="N15" i="7"/>
  <c r="R15" i="7" s="1"/>
  <c r="B19" i="7"/>
  <c r="F19" i="7" s="1"/>
  <c r="N19" i="7"/>
  <c r="R19" i="7" s="1"/>
  <c r="H20" i="7"/>
  <c r="L20" i="7" s="1"/>
  <c r="B21" i="7"/>
  <c r="F21" i="7" s="1"/>
  <c r="H24" i="7"/>
  <c r="L24" i="7" s="1"/>
  <c r="B25" i="7"/>
  <c r="F25" i="7" s="1"/>
  <c r="N25" i="7"/>
  <c r="R25" i="7" s="1"/>
  <c r="H26" i="7"/>
  <c r="L26" i="7" s="1"/>
  <c r="N29" i="7"/>
  <c r="R29" i="7" s="1"/>
  <c r="H30" i="7"/>
  <c r="L30" i="7" s="1"/>
  <c r="B31" i="7"/>
  <c r="F31" i="7" s="1"/>
  <c r="N31" i="7"/>
  <c r="R31" i="7" s="1"/>
  <c r="B4" i="6"/>
  <c r="B8" i="6"/>
  <c r="B12" i="6"/>
  <c r="B15" i="6"/>
  <c r="B18" i="6"/>
  <c r="B23" i="6"/>
  <c r="B26" i="6"/>
  <c r="B31" i="6"/>
  <c r="B34" i="6"/>
  <c r="B39" i="6"/>
  <c r="B42" i="6"/>
  <c r="B47" i="6"/>
  <c r="B50" i="6"/>
  <c r="B55" i="6"/>
  <c r="B58" i="6"/>
  <c r="B64" i="6"/>
  <c r="B66" i="6"/>
  <c r="B68" i="6"/>
  <c r="B72" i="6"/>
  <c r="H72" i="6" s="1"/>
  <c r="B5" i="6"/>
  <c r="B9" i="6"/>
  <c r="B13" i="6"/>
  <c r="B19" i="6"/>
  <c r="B21" i="6"/>
  <c r="B27" i="6"/>
  <c r="B29" i="6"/>
  <c r="B35" i="6"/>
  <c r="B37" i="6"/>
  <c r="B43" i="6"/>
  <c r="B45" i="6"/>
  <c r="B51" i="6"/>
  <c r="B53" i="6"/>
  <c r="B59" i="6"/>
  <c r="B62" i="6"/>
  <c r="B70" i="6"/>
  <c r="B73" i="6"/>
  <c r="B75" i="6"/>
  <c r="B81" i="6"/>
  <c r="B83" i="6"/>
  <c r="B89" i="6"/>
  <c r="H89" i="6" s="1"/>
  <c r="E89" i="6" s="1"/>
  <c r="B91" i="6"/>
  <c r="H91" i="6" s="1"/>
  <c r="B97" i="6"/>
  <c r="H97" i="6" s="1"/>
  <c r="B99" i="6"/>
  <c r="H99" i="6" s="1"/>
  <c r="B105" i="6"/>
  <c r="H105" i="6" s="1"/>
  <c r="E105" i="6" s="1"/>
  <c r="C62" i="8" s="1"/>
  <c r="B107" i="6"/>
  <c r="H107" i="6" s="1"/>
  <c r="B113" i="6"/>
  <c r="H113" i="6" s="1"/>
  <c r="B115" i="6"/>
  <c r="H115" i="6" s="1"/>
  <c r="B121" i="6"/>
  <c r="H121" i="6" s="1"/>
  <c r="B123" i="6"/>
  <c r="H123" i="6" s="1"/>
  <c r="B129" i="6"/>
  <c r="H129" i="6" s="1"/>
  <c r="B131" i="6"/>
  <c r="H131" i="6" s="1"/>
  <c r="B137" i="6"/>
  <c r="H137" i="6" s="1"/>
  <c r="B2" i="7"/>
  <c r="F2" i="7" s="1"/>
  <c r="H3" i="7"/>
  <c r="L3" i="7" s="1"/>
  <c r="B5" i="7"/>
  <c r="F5" i="7" s="1"/>
  <c r="B76" i="6"/>
  <c r="B79" i="6"/>
  <c r="B84" i="6"/>
  <c r="B87" i="6"/>
  <c r="H87" i="6" s="1"/>
  <c r="B92" i="6"/>
  <c r="H92" i="6" s="1"/>
  <c r="B95" i="6"/>
  <c r="H95" i="6" s="1"/>
  <c r="B100" i="6"/>
  <c r="H100" i="6" s="1"/>
  <c r="E100" i="6" s="1"/>
  <c r="C57" i="8" s="1"/>
  <c r="B103" i="6"/>
  <c r="H103" i="6" s="1"/>
  <c r="B108" i="6"/>
  <c r="H108" i="6" s="1"/>
  <c r="B111" i="6"/>
  <c r="H111" i="6" s="1"/>
  <c r="B116" i="6"/>
  <c r="H116" i="6" s="1"/>
  <c r="B119" i="6"/>
  <c r="H119" i="6" s="1"/>
  <c r="B124" i="6"/>
  <c r="H124" i="6" s="1"/>
  <c r="B127" i="6"/>
  <c r="H127" i="6" s="1"/>
  <c r="B132" i="6"/>
  <c r="H132" i="6" s="1"/>
  <c r="B135" i="6"/>
  <c r="H135" i="6" s="1"/>
  <c r="B138" i="6"/>
  <c r="H138" i="6" s="1"/>
  <c r="B140" i="6"/>
  <c r="H140" i="6" s="1"/>
  <c r="B142" i="6"/>
  <c r="H142" i="6" s="1"/>
  <c r="B144" i="6"/>
  <c r="H144" i="6" s="1"/>
  <c r="N3" i="7"/>
  <c r="R3" i="7" s="1"/>
  <c r="N5" i="7"/>
  <c r="R5" i="7" s="1"/>
  <c r="B7" i="7"/>
  <c r="F7" i="7" s="1"/>
  <c r="N7" i="7"/>
  <c r="R7" i="7" s="1"/>
  <c r="N8" i="7"/>
  <c r="R8" i="7" s="1"/>
  <c r="N9" i="7"/>
  <c r="R9" i="7" s="1"/>
  <c r="H10" i="7"/>
  <c r="L10" i="7" s="1"/>
  <c r="H11" i="7"/>
  <c r="L11" i="7" s="1"/>
  <c r="H12" i="7"/>
  <c r="L12" i="7" s="1"/>
  <c r="B13" i="7"/>
  <c r="F13" i="7" s="1"/>
  <c r="H16" i="7"/>
  <c r="L16" i="7" s="1"/>
  <c r="B17" i="7"/>
  <c r="F17" i="7" s="1"/>
  <c r="N17" i="7"/>
  <c r="R17" i="7" s="1"/>
  <c r="H18" i="7"/>
  <c r="L18" i="7" s="1"/>
  <c r="N21" i="7"/>
  <c r="R21" i="7" s="1"/>
  <c r="H22" i="7"/>
  <c r="L22" i="7" s="1"/>
  <c r="B23" i="7"/>
  <c r="F23" i="7" s="1"/>
  <c r="N23" i="7"/>
  <c r="R23" i="7" s="1"/>
  <c r="B27" i="7"/>
  <c r="F27" i="7" s="1"/>
  <c r="N27" i="7"/>
  <c r="R27" i="7" s="1"/>
  <c r="H28" i="7"/>
  <c r="L28" i="7" s="1"/>
  <c r="B29" i="7"/>
  <c r="F29" i="7" s="1"/>
  <c r="H32" i="7"/>
  <c r="L32" i="7" s="1"/>
  <c r="B33" i="7"/>
  <c r="F33" i="7" s="1"/>
  <c r="N33" i="7"/>
  <c r="R33" i="7" s="1"/>
  <c r="B4" i="7"/>
  <c r="F4" i="7" s="1"/>
  <c r="N6" i="7"/>
  <c r="R6" i="7" s="1"/>
  <c r="H9" i="7"/>
  <c r="L9" i="7" s="1"/>
  <c r="B12" i="7"/>
  <c r="F12" i="7" s="1"/>
  <c r="B14" i="7"/>
  <c r="F14" i="7" s="1"/>
  <c r="N14" i="7"/>
  <c r="R14" i="7" s="1"/>
  <c r="H15" i="7"/>
  <c r="L15" i="7" s="1"/>
  <c r="B16" i="7"/>
  <c r="F16" i="7" s="1"/>
  <c r="H19" i="7"/>
  <c r="L19" i="7" s="1"/>
  <c r="B20" i="7"/>
  <c r="F20" i="7" s="1"/>
  <c r="N20" i="7"/>
  <c r="R20" i="7" s="1"/>
  <c r="H21" i="7"/>
  <c r="L21" i="7" s="1"/>
  <c r="N24" i="7"/>
  <c r="R24" i="7" s="1"/>
  <c r="H25" i="7"/>
  <c r="L25" i="7" s="1"/>
  <c r="I25" i="7" s="1"/>
  <c r="B26" i="7"/>
  <c r="F26" i="7" s="1"/>
  <c r="N26" i="7"/>
  <c r="R26" i="7" s="1"/>
  <c r="B30" i="7"/>
  <c r="F30" i="7" s="1"/>
  <c r="N30" i="7"/>
  <c r="R30" i="7" s="1"/>
  <c r="H31" i="7"/>
  <c r="L31" i="7" s="1"/>
  <c r="C20" i="4"/>
  <c r="E20" i="4"/>
  <c r="D20" i="4"/>
  <c r="C50" i="4"/>
  <c r="D50" i="4"/>
  <c r="D89" i="4"/>
  <c r="C89" i="4"/>
  <c r="D129" i="4"/>
  <c r="C129" i="4"/>
  <c r="D5" i="4"/>
  <c r="C5" i="4"/>
  <c r="E5" i="4"/>
  <c r="D21" i="4"/>
  <c r="C21" i="4"/>
  <c r="E21" i="4"/>
  <c r="D39" i="4"/>
  <c r="C39" i="4"/>
  <c r="D57" i="4"/>
  <c r="C57" i="4"/>
  <c r="D78" i="4"/>
  <c r="C78" i="4"/>
  <c r="D101" i="4"/>
  <c r="C101" i="4"/>
  <c r="D125" i="4"/>
  <c r="C125" i="4"/>
  <c r="D148" i="4"/>
  <c r="C148" i="4"/>
  <c r="C14" i="4"/>
  <c r="D14" i="4"/>
  <c r="E14" i="4"/>
  <c r="D32" i="4"/>
  <c r="C32" i="4"/>
  <c r="D48" i="4"/>
  <c r="C48" i="4"/>
  <c r="D69" i="4"/>
  <c r="C69" i="4"/>
  <c r="D92" i="4"/>
  <c r="C92" i="4"/>
  <c r="D115" i="4"/>
  <c r="C115" i="4"/>
  <c r="D139" i="4"/>
  <c r="C139" i="4"/>
  <c r="D3" i="4"/>
  <c r="C3" i="4"/>
  <c r="K2" i="2" s="1"/>
  <c r="E3" i="4"/>
  <c r="D19" i="4"/>
  <c r="C19" i="4"/>
  <c r="E19" i="4"/>
  <c r="C37" i="4"/>
  <c r="D37" i="4"/>
  <c r="C55" i="4"/>
  <c r="D55" i="4"/>
  <c r="D75" i="4"/>
  <c r="C75" i="4"/>
  <c r="D99" i="4"/>
  <c r="C99" i="4"/>
  <c r="D122" i="4"/>
  <c r="C122" i="4"/>
  <c r="D145" i="4"/>
  <c r="C145" i="4"/>
  <c r="C16" i="4"/>
  <c r="D16" i="4"/>
  <c r="E16" i="4"/>
  <c r="D56" i="4"/>
  <c r="C56" i="4"/>
  <c r="D107" i="4"/>
  <c r="C107" i="4"/>
  <c r="D64" i="4"/>
  <c r="C64" i="4"/>
  <c r="C82" i="4"/>
  <c r="D82" i="4"/>
  <c r="C98" i="4"/>
  <c r="D98" i="4"/>
  <c r="C116" i="4"/>
  <c r="D116" i="4"/>
  <c r="C134" i="4"/>
  <c r="D134" i="4"/>
  <c r="C150" i="4"/>
  <c r="D150" i="4"/>
  <c r="F13" i="22"/>
  <c r="H6" i="22"/>
  <c r="D30" i="4"/>
  <c r="C30" i="4"/>
  <c r="D61" i="4"/>
  <c r="C61" i="4"/>
  <c r="D100" i="4"/>
  <c r="C100" i="4"/>
  <c r="D136" i="4"/>
  <c r="C136" i="4"/>
  <c r="D9" i="4"/>
  <c r="E9" i="4"/>
  <c r="C9" i="4"/>
  <c r="D25" i="4"/>
  <c r="C25" i="4"/>
  <c r="E25" i="4"/>
  <c r="D43" i="4"/>
  <c r="C43" i="4"/>
  <c r="D62" i="4"/>
  <c r="C62" i="4"/>
  <c r="D85" i="4"/>
  <c r="C85" i="4"/>
  <c r="D109" i="4"/>
  <c r="C109" i="4"/>
  <c r="D130" i="4"/>
  <c r="C130" i="4"/>
  <c r="D153" i="4"/>
  <c r="C153" i="4"/>
  <c r="C18" i="4"/>
  <c r="D18" i="4"/>
  <c r="E18" i="4"/>
  <c r="D36" i="4"/>
  <c r="C36" i="4"/>
  <c r="D52" i="4"/>
  <c r="C52" i="4"/>
  <c r="D74" i="4"/>
  <c r="C74" i="4"/>
  <c r="D97" i="4"/>
  <c r="C97" i="4"/>
  <c r="D121" i="4"/>
  <c r="C121" i="4"/>
  <c r="D144" i="4"/>
  <c r="C144" i="4"/>
  <c r="C7" i="4"/>
  <c r="E7" i="4"/>
  <c r="D7" i="4"/>
  <c r="C23" i="4"/>
  <c r="E23" i="4"/>
  <c r="D23" i="4"/>
  <c r="C41" i="4"/>
  <c r="D41" i="4"/>
  <c r="C59" i="4"/>
  <c r="D59" i="4"/>
  <c r="D83" i="4"/>
  <c r="C83" i="4"/>
  <c r="D104" i="4"/>
  <c r="C104" i="4"/>
  <c r="D127" i="4"/>
  <c r="C127" i="4"/>
  <c r="D151" i="4"/>
  <c r="C151" i="4"/>
  <c r="C24" i="4"/>
  <c r="D24" i="4"/>
  <c r="E24" i="4"/>
  <c r="D66" i="4"/>
  <c r="C66" i="4"/>
  <c r="D123" i="4"/>
  <c r="C123" i="4"/>
  <c r="C68" i="4"/>
  <c r="D68" i="4"/>
  <c r="C86" i="4"/>
  <c r="D86" i="4"/>
  <c r="C102" i="4"/>
  <c r="D102" i="4"/>
  <c r="C120" i="4"/>
  <c r="D120" i="4"/>
  <c r="C138" i="4"/>
  <c r="D138" i="4"/>
  <c r="C154" i="4"/>
  <c r="D154" i="4"/>
  <c r="C4" i="4"/>
  <c r="D4" i="4"/>
  <c r="E4" i="4"/>
  <c r="C38" i="4"/>
  <c r="D38" i="4"/>
  <c r="D71" i="4"/>
  <c r="C71" i="4"/>
  <c r="D113" i="4"/>
  <c r="C113" i="4"/>
  <c r="D141" i="4"/>
  <c r="C141" i="4"/>
  <c r="D13" i="4"/>
  <c r="C13" i="4"/>
  <c r="E13" i="4"/>
  <c r="D31" i="4"/>
  <c r="C31" i="4"/>
  <c r="D47" i="4"/>
  <c r="C47" i="4"/>
  <c r="D67" i="4"/>
  <c r="C67" i="4"/>
  <c r="D91" i="4"/>
  <c r="C91" i="4"/>
  <c r="D114" i="4"/>
  <c r="C114" i="4"/>
  <c r="D137" i="4"/>
  <c r="C137" i="4"/>
  <c r="C6" i="4"/>
  <c r="D6" i="4"/>
  <c r="E6" i="4"/>
  <c r="C22" i="4"/>
  <c r="D22" i="4"/>
  <c r="E22" i="4"/>
  <c r="D40" i="4"/>
  <c r="C40" i="4"/>
  <c r="D58" i="4"/>
  <c r="C58" i="4"/>
  <c r="D81" i="4"/>
  <c r="C81" i="4"/>
  <c r="D103" i="4"/>
  <c r="C103" i="4"/>
  <c r="D126" i="4"/>
  <c r="C126" i="4"/>
  <c r="D149" i="4"/>
  <c r="C149" i="4"/>
  <c r="D11" i="4"/>
  <c r="C11" i="4"/>
  <c r="E11" i="4"/>
  <c r="C29" i="4"/>
  <c r="D29" i="4"/>
  <c r="C45" i="4"/>
  <c r="D45" i="4"/>
  <c r="D65" i="4"/>
  <c r="C65" i="4"/>
  <c r="D88" i="4"/>
  <c r="C88" i="4"/>
  <c r="D111" i="4"/>
  <c r="C111" i="4"/>
  <c r="D135" i="4"/>
  <c r="C135" i="4"/>
  <c r="D156" i="4"/>
  <c r="C156" i="4"/>
  <c r="M160" i="5" s="1"/>
  <c r="C34" i="4"/>
  <c r="D34" i="4"/>
  <c r="D77" i="4"/>
  <c r="C77" i="4"/>
  <c r="D147" i="4"/>
  <c r="C147" i="4"/>
  <c r="C72" i="4"/>
  <c r="D72" i="4"/>
  <c r="C90" i="4"/>
  <c r="D90" i="4"/>
  <c r="C108" i="4"/>
  <c r="D108" i="4"/>
  <c r="C124" i="4"/>
  <c r="D124" i="4"/>
  <c r="C142" i="4"/>
  <c r="D142" i="4"/>
  <c r="C12" i="4"/>
  <c r="D12" i="4"/>
  <c r="E12" i="4"/>
  <c r="C42" i="4"/>
  <c r="D42" i="4"/>
  <c r="D84" i="4"/>
  <c r="C84" i="4"/>
  <c r="D118" i="4"/>
  <c r="C118" i="4"/>
  <c r="D152" i="4"/>
  <c r="C152" i="4"/>
  <c r="D17" i="4"/>
  <c r="E17" i="4"/>
  <c r="C17" i="4"/>
  <c r="D35" i="4"/>
  <c r="C35" i="4"/>
  <c r="D51" i="4"/>
  <c r="C51" i="4"/>
  <c r="D73" i="4"/>
  <c r="C73" i="4"/>
  <c r="D96" i="4"/>
  <c r="C96" i="4"/>
  <c r="D119" i="4"/>
  <c r="C119" i="4"/>
  <c r="D143" i="4"/>
  <c r="C143" i="4"/>
  <c r="C10" i="4"/>
  <c r="E10" i="4"/>
  <c r="D10" i="4"/>
  <c r="C26" i="4"/>
  <c r="D26" i="4"/>
  <c r="E26" i="4"/>
  <c r="D44" i="4"/>
  <c r="C44" i="4"/>
  <c r="C63" i="4"/>
  <c r="D63" i="4"/>
  <c r="D87" i="4"/>
  <c r="C87" i="4"/>
  <c r="D110" i="4"/>
  <c r="C110" i="4"/>
  <c r="D133" i="4"/>
  <c r="C133" i="4"/>
  <c r="D155" i="4"/>
  <c r="C155" i="4"/>
  <c r="M159" i="5" s="1"/>
  <c r="C15" i="4"/>
  <c r="D15" i="4"/>
  <c r="E15" i="4"/>
  <c r="C33" i="4"/>
  <c r="D33" i="4"/>
  <c r="C49" i="4"/>
  <c r="D49" i="4"/>
  <c r="D70" i="4"/>
  <c r="C70" i="4"/>
  <c r="D93" i="4"/>
  <c r="C93" i="4"/>
  <c r="D117" i="4"/>
  <c r="C117" i="4"/>
  <c r="D140" i="4"/>
  <c r="C140" i="4"/>
  <c r="C8" i="4"/>
  <c r="E8" i="4"/>
  <c r="D8" i="4"/>
  <c r="C46" i="4"/>
  <c r="D46" i="4"/>
  <c r="D95" i="4"/>
  <c r="C95" i="4"/>
  <c r="D60" i="4"/>
  <c r="C60" i="4"/>
  <c r="C76" i="4"/>
  <c r="D76" i="4"/>
  <c r="C94" i="4"/>
  <c r="D94" i="4"/>
  <c r="C112" i="4"/>
  <c r="D112" i="4"/>
  <c r="C128" i="4"/>
  <c r="D128" i="4"/>
  <c r="C146" i="4"/>
  <c r="D146" i="4"/>
  <c r="H3" i="22"/>
  <c r="AT66" i="21"/>
  <c r="BC66" i="21"/>
  <c r="AQ66" i="21"/>
  <c r="AR71" i="21" s="1"/>
  <c r="AZ66" i="21"/>
  <c r="AC51" i="21"/>
  <c r="AC59" i="21"/>
  <c r="AD62" i="21" s="1"/>
  <c r="AH66" i="21"/>
  <c r="AI71" i="21" s="1"/>
  <c r="O19" i="20" s="1"/>
  <c r="A107" i="5"/>
  <c r="A1511" i="5"/>
  <c r="A1043" i="5"/>
  <c r="A1997" i="5"/>
  <c r="A554" i="5"/>
  <c r="M6" i="20" l="1"/>
  <c r="AE62" i="21"/>
  <c r="AE59" i="21" s="1"/>
  <c r="C44" i="8"/>
  <c r="D50" i="11"/>
  <c r="E145" i="6"/>
  <c r="E37" i="10"/>
  <c r="C37" i="10"/>
  <c r="E86" i="6"/>
  <c r="E96" i="6"/>
  <c r="I37" i="10"/>
  <c r="K37" i="10"/>
  <c r="E142" i="6"/>
  <c r="E141" i="6"/>
  <c r="D143" i="6"/>
  <c r="D142" i="6"/>
  <c r="D145" i="6"/>
  <c r="D141" i="6"/>
  <c r="E143" i="6"/>
  <c r="E144" i="6"/>
  <c r="D144" i="6"/>
  <c r="AR70" i="21"/>
  <c r="AD30" i="21"/>
  <c r="I6" i="20" s="1"/>
  <c r="AD32" i="21"/>
  <c r="I19" i="20" s="1"/>
  <c r="AD23" i="21"/>
  <c r="H13" i="20" s="1"/>
  <c r="AD24" i="21"/>
  <c r="H19" i="20" s="1"/>
  <c r="AD7" i="21"/>
  <c r="C31" i="10"/>
  <c r="C24" i="10"/>
  <c r="E23" i="10"/>
  <c r="I32" i="10"/>
  <c r="I19" i="10"/>
  <c r="C11" i="10"/>
  <c r="I24" i="10"/>
  <c r="C17" i="10"/>
  <c r="I31" i="10"/>
  <c r="C30" i="10"/>
  <c r="C22" i="10"/>
  <c r="E9" i="10"/>
  <c r="I34" i="10"/>
  <c r="E35" i="10"/>
  <c r="E10" i="10"/>
  <c r="I6" i="10"/>
  <c r="E21" i="10"/>
  <c r="I29" i="10"/>
  <c r="E3" i="10"/>
  <c r="C33" i="10"/>
  <c r="I8" i="10"/>
  <c r="E4" i="10"/>
  <c r="K14" i="10"/>
  <c r="C15" i="10"/>
  <c r="I28" i="10"/>
  <c r="E20" i="10"/>
  <c r="E2" i="10"/>
  <c r="I12" i="10"/>
  <c r="I3" i="10"/>
  <c r="I22" i="10"/>
  <c r="K27" i="10"/>
  <c r="E25" i="10"/>
  <c r="E26" i="10"/>
  <c r="K25" i="10"/>
  <c r="C36" i="10"/>
  <c r="I15" i="10"/>
  <c r="K23" i="10"/>
  <c r="I16" i="10"/>
  <c r="C27" i="10"/>
  <c r="K13" i="10"/>
  <c r="I18" i="10"/>
  <c r="K20" i="10"/>
  <c r="E7" i="10"/>
  <c r="K21" i="10"/>
  <c r="E28" i="10"/>
  <c r="I35" i="10"/>
  <c r="K30" i="10"/>
  <c r="I11" i="10"/>
  <c r="I5" i="10"/>
  <c r="C16" i="10"/>
  <c r="C19" i="10"/>
  <c r="I10" i="10"/>
  <c r="K7" i="10"/>
  <c r="I4" i="10"/>
  <c r="I2" i="10"/>
  <c r="E8" i="10"/>
  <c r="I9" i="10"/>
  <c r="E14" i="10"/>
  <c r="C29" i="10"/>
  <c r="E12" i="10"/>
  <c r="K26" i="10"/>
  <c r="E18" i="10"/>
  <c r="E34" i="10"/>
  <c r="C32" i="10"/>
  <c r="K36" i="10"/>
  <c r="E13" i="10"/>
  <c r="K33" i="10"/>
  <c r="E5" i="10"/>
  <c r="K17" i="10"/>
  <c r="H6" i="20"/>
  <c r="AD16" i="21"/>
  <c r="G19" i="20" s="1"/>
  <c r="G13" i="20"/>
  <c r="AE6" i="21"/>
  <c r="F6" i="20"/>
  <c r="AE14" i="21"/>
  <c r="AE22" i="21" s="1"/>
  <c r="E124" i="6"/>
  <c r="F105" i="6"/>
  <c r="H53" i="6"/>
  <c r="C53" i="6" s="1"/>
  <c r="H37" i="6"/>
  <c r="F37" i="6" s="1"/>
  <c r="H21" i="6"/>
  <c r="C21" i="6" s="1"/>
  <c r="H5" i="6"/>
  <c r="E5" i="6" s="1"/>
  <c r="D61" i="11" s="1"/>
  <c r="AF13" i="12" s="1"/>
  <c r="AD11" i="14" s="1"/>
  <c r="C16" i="16" s="1"/>
  <c r="C10" i="18" s="1"/>
  <c r="H64" i="6"/>
  <c r="G64" i="6" s="1"/>
  <c r="H47" i="6"/>
  <c r="C47" i="6" s="1"/>
  <c r="H31" i="6"/>
  <c r="G31" i="6" s="1"/>
  <c r="H15" i="6"/>
  <c r="C15" i="6" s="1"/>
  <c r="H71" i="6"/>
  <c r="G71" i="6" s="1"/>
  <c r="H52" i="6"/>
  <c r="C52" i="6" s="1"/>
  <c r="H36" i="6"/>
  <c r="F36" i="6" s="1"/>
  <c r="H20" i="6"/>
  <c r="E20" i="6" s="1"/>
  <c r="V6" i="11" s="1"/>
  <c r="D22" i="12" s="1"/>
  <c r="H2" i="6"/>
  <c r="C2" i="6" s="1"/>
  <c r="H61" i="6"/>
  <c r="E61" i="6" s="1"/>
  <c r="H46" i="6"/>
  <c r="F46" i="6" s="1"/>
  <c r="H30" i="6"/>
  <c r="G30" i="6" s="1"/>
  <c r="H14" i="6"/>
  <c r="F14" i="6" s="1"/>
  <c r="H70" i="6"/>
  <c r="C70" i="6" s="1"/>
  <c r="H51" i="6"/>
  <c r="C51" i="6" s="1"/>
  <c r="H35" i="6"/>
  <c r="F35" i="6" s="1"/>
  <c r="H19" i="6"/>
  <c r="G19" i="6" s="1"/>
  <c r="H58" i="6"/>
  <c r="F58" i="6" s="1"/>
  <c r="H42" i="6"/>
  <c r="E42" i="6" s="1"/>
  <c r="D70" i="11" s="1"/>
  <c r="AF18" i="12" s="1"/>
  <c r="H26" i="6"/>
  <c r="F26" i="6" s="1"/>
  <c r="H12" i="6"/>
  <c r="F12" i="6" s="1"/>
  <c r="H63" i="6"/>
  <c r="F63" i="6" s="1"/>
  <c r="H49" i="6"/>
  <c r="E49" i="6" s="1"/>
  <c r="D6" i="11" s="1"/>
  <c r="D4" i="12" s="1"/>
  <c r="H33" i="6"/>
  <c r="E33" i="6" s="1"/>
  <c r="D64" i="11" s="1"/>
  <c r="AF15" i="12" s="1"/>
  <c r="H17" i="6"/>
  <c r="E17" i="6" s="1"/>
  <c r="D43" i="11" s="1"/>
  <c r="AF4" i="12" s="1"/>
  <c r="AD7" i="14" s="1"/>
  <c r="H69" i="6"/>
  <c r="E69" i="6" s="1"/>
  <c r="H56" i="6"/>
  <c r="F56" i="6" s="1"/>
  <c r="H40" i="6"/>
  <c r="F40" i="6" s="1"/>
  <c r="H24" i="6"/>
  <c r="F24" i="6" s="1"/>
  <c r="H11" i="6"/>
  <c r="F11" i="6" s="1"/>
  <c r="H62" i="6"/>
  <c r="E62" i="6" s="1"/>
  <c r="H45" i="6"/>
  <c r="F45" i="6" s="1"/>
  <c r="H29" i="6"/>
  <c r="E29" i="6" s="1"/>
  <c r="D52" i="11" s="1"/>
  <c r="AF9" i="12" s="1"/>
  <c r="H13" i="6"/>
  <c r="E13" i="6" s="1"/>
  <c r="D24" i="11" s="1"/>
  <c r="D13" i="12" s="1"/>
  <c r="C11" i="14" s="1"/>
  <c r="H68" i="6"/>
  <c r="F68" i="6" s="1"/>
  <c r="H55" i="6"/>
  <c r="G55" i="6" s="1"/>
  <c r="H39" i="6"/>
  <c r="F39" i="6" s="1"/>
  <c r="H23" i="6"/>
  <c r="G23" i="6" s="1"/>
  <c r="H8" i="6"/>
  <c r="F8" i="6" s="1"/>
  <c r="H60" i="6"/>
  <c r="C60" i="6" s="1"/>
  <c r="H44" i="6"/>
  <c r="E44" i="6" s="1"/>
  <c r="V9" i="11" s="1"/>
  <c r="D24" i="12" s="1"/>
  <c r="H28" i="6"/>
  <c r="E28" i="6" s="1"/>
  <c r="V21" i="11" s="1"/>
  <c r="D30" i="12" s="1"/>
  <c r="H10" i="6"/>
  <c r="E10" i="6" s="1"/>
  <c r="D49" i="11" s="1"/>
  <c r="AF7" i="12" s="1"/>
  <c r="AD8" i="14" s="1"/>
  <c r="C15" i="16" s="1"/>
  <c r="H67" i="6"/>
  <c r="E67" i="6" s="1"/>
  <c r="H54" i="6"/>
  <c r="E54" i="6" s="1"/>
  <c r="H38" i="6"/>
  <c r="F38" i="6" s="1"/>
  <c r="H22" i="6"/>
  <c r="F22" i="6" s="1"/>
  <c r="H7" i="6"/>
  <c r="E7" i="6" s="1"/>
  <c r="V12" i="11" s="1"/>
  <c r="D25" i="12" s="1"/>
  <c r="C17" i="14" s="1"/>
  <c r="C10" i="16" s="1"/>
  <c r="H59" i="6"/>
  <c r="F59" i="6" s="1"/>
  <c r="H43" i="6"/>
  <c r="F43" i="6" s="1"/>
  <c r="H27" i="6"/>
  <c r="F27" i="6" s="1"/>
  <c r="H9" i="6"/>
  <c r="E9" i="6" s="1"/>
  <c r="D73" i="11" s="1"/>
  <c r="AF19" i="12" s="1"/>
  <c r="AD14" i="14" s="1"/>
  <c r="C18" i="16" s="1"/>
  <c r="H66" i="6"/>
  <c r="E66" i="6" s="1"/>
  <c r="H50" i="6"/>
  <c r="E50" i="6" s="1"/>
  <c r="H34" i="6"/>
  <c r="E34" i="6" s="1"/>
  <c r="D40" i="11" s="1"/>
  <c r="AF3" i="12" s="1"/>
  <c r="H18" i="6"/>
  <c r="E18" i="6" s="1"/>
  <c r="D67" i="11" s="1"/>
  <c r="AF16" i="12" s="1"/>
  <c r="AD13" i="14" s="1"/>
  <c r="H4" i="6"/>
  <c r="E4" i="6" s="1"/>
  <c r="V18" i="11" s="1"/>
  <c r="D28" i="12" s="1"/>
  <c r="C19" i="14" s="1"/>
  <c r="H57" i="6"/>
  <c r="C57" i="6" s="1"/>
  <c r="H41" i="6"/>
  <c r="F41" i="6" s="1"/>
  <c r="H25" i="6"/>
  <c r="F25" i="6" s="1"/>
  <c r="H6" i="6"/>
  <c r="E6" i="6" s="1"/>
  <c r="V49" i="11" s="1"/>
  <c r="AF25" i="12" s="1"/>
  <c r="AD17" i="14" s="1"/>
  <c r="C19" i="16" s="1"/>
  <c r="C13" i="18" s="1"/>
  <c r="H65" i="6"/>
  <c r="E65" i="6" s="1"/>
  <c r="H48" i="6"/>
  <c r="E48" i="6" s="1"/>
  <c r="V70" i="11" s="1"/>
  <c r="AF36" i="12" s="1"/>
  <c r="H32" i="6"/>
  <c r="E32" i="6" s="1"/>
  <c r="D27" i="11" s="1"/>
  <c r="D15" i="12" s="1"/>
  <c r="H16" i="6"/>
  <c r="F16" i="6" s="1"/>
  <c r="H3" i="6"/>
  <c r="F3" i="6" s="1"/>
  <c r="H84" i="6"/>
  <c r="E84" i="6" s="1"/>
  <c r="H76" i="6"/>
  <c r="E76" i="6" s="1"/>
  <c r="H81" i="6"/>
  <c r="D81" i="6" s="1"/>
  <c r="B36" i="8" s="1"/>
  <c r="H73" i="6"/>
  <c r="F73" i="6" s="1"/>
  <c r="H80" i="6"/>
  <c r="E80" i="6" s="1"/>
  <c r="H85" i="6"/>
  <c r="E85" i="6" s="1"/>
  <c r="H77" i="6"/>
  <c r="E77" i="6" s="1"/>
  <c r="H79" i="6"/>
  <c r="F79" i="6" s="1"/>
  <c r="H83" i="6"/>
  <c r="E83" i="6" s="1"/>
  <c r="H75" i="6"/>
  <c r="E75" i="6" s="1"/>
  <c r="H78" i="6"/>
  <c r="E78" i="6" s="1"/>
  <c r="H82" i="6"/>
  <c r="E82" i="6" s="1"/>
  <c r="H74" i="6"/>
  <c r="E74" i="6" s="1"/>
  <c r="F133" i="6"/>
  <c r="F101" i="6"/>
  <c r="F117" i="6"/>
  <c r="E133" i="6"/>
  <c r="E138" i="6"/>
  <c r="F144" i="6"/>
  <c r="C144" i="6"/>
  <c r="C145" i="6"/>
  <c r="F145" i="6"/>
  <c r="F104" i="6"/>
  <c r="F88" i="6"/>
  <c r="AI69" i="21"/>
  <c r="O6" i="20" s="1"/>
  <c r="AI70" i="21"/>
  <c r="O13" i="20" s="1"/>
  <c r="AD8" i="21"/>
  <c r="H13" i="22"/>
  <c r="F91" i="6"/>
  <c r="F103" i="6"/>
  <c r="F131" i="6"/>
  <c r="F134" i="6"/>
  <c r="F99" i="6"/>
  <c r="E125" i="6"/>
  <c r="F109" i="6"/>
  <c r="F96" i="6"/>
  <c r="F141" i="6"/>
  <c r="F116" i="6"/>
  <c r="F93" i="6"/>
  <c r="F125" i="6"/>
  <c r="E126" i="6"/>
  <c r="E140" i="6"/>
  <c r="E122" i="6"/>
  <c r="E136" i="6"/>
  <c r="E115" i="6"/>
  <c r="C72" i="8" s="1"/>
  <c r="E87" i="6"/>
  <c r="F94" i="6"/>
  <c r="E135" i="6"/>
  <c r="F135" i="6"/>
  <c r="F112" i="6"/>
  <c r="F86" i="6"/>
  <c r="F114" i="6"/>
  <c r="F130" i="6"/>
  <c r="E106" i="6"/>
  <c r="C63" i="8" s="1"/>
  <c r="F107" i="6"/>
  <c r="F139" i="6"/>
  <c r="E72" i="6"/>
  <c r="E117" i="6"/>
  <c r="C74" i="8" s="1"/>
  <c r="F118" i="6"/>
  <c r="E95" i="6"/>
  <c r="F95" i="6"/>
  <c r="E127" i="6"/>
  <c r="F127" i="6"/>
  <c r="E128" i="6"/>
  <c r="F136" i="6"/>
  <c r="E120" i="6"/>
  <c r="C77" i="8" s="1"/>
  <c r="E108" i="6"/>
  <c r="C65" i="8" s="1"/>
  <c r="E113" i="6"/>
  <c r="C70" i="8" s="1"/>
  <c r="F120" i="6"/>
  <c r="F132" i="6"/>
  <c r="F97" i="6"/>
  <c r="E112" i="6"/>
  <c r="C69" i="8" s="1"/>
  <c r="E129" i="6"/>
  <c r="F129" i="6"/>
  <c r="E101" i="6"/>
  <c r="C58" i="8" s="1"/>
  <c r="F128" i="6"/>
  <c r="E103" i="6"/>
  <c r="C60" i="8" s="1"/>
  <c r="F140" i="6"/>
  <c r="F106" i="6"/>
  <c r="F122" i="6"/>
  <c r="E114" i="6"/>
  <c r="C71" i="8" s="1"/>
  <c r="F115" i="6"/>
  <c r="E131" i="6"/>
  <c r="E107" i="6"/>
  <c r="C64" i="8" s="1"/>
  <c r="F87" i="6"/>
  <c r="F110" i="6"/>
  <c r="F126" i="6"/>
  <c r="E118" i="6"/>
  <c r="C75" i="8" s="1"/>
  <c r="F119" i="6"/>
  <c r="E111" i="6"/>
  <c r="C68" i="8" s="1"/>
  <c r="F98" i="6"/>
  <c r="E130" i="6"/>
  <c r="F90" i="6"/>
  <c r="E123" i="6"/>
  <c r="F123" i="6"/>
  <c r="E139" i="6"/>
  <c r="E90" i="6"/>
  <c r="E91" i="6"/>
  <c r="E119" i="6"/>
  <c r="C76" i="8" s="1"/>
  <c r="F72" i="6"/>
  <c r="F102" i="6"/>
  <c r="E134" i="6"/>
  <c r="E94" i="6"/>
  <c r="E110" i="6"/>
  <c r="C67" i="8" s="1"/>
  <c r="F111" i="6"/>
  <c r="F143" i="6"/>
  <c r="E99" i="6"/>
  <c r="C56" i="8" s="1"/>
  <c r="E32" i="7"/>
  <c r="F92" i="6"/>
  <c r="E116" i="6"/>
  <c r="C73" i="8" s="1"/>
  <c r="F89" i="6"/>
  <c r="E121" i="6"/>
  <c r="C78" i="8" s="1"/>
  <c r="F138" i="6"/>
  <c r="F108" i="6"/>
  <c r="F121" i="6"/>
  <c r="E137" i="6"/>
  <c r="F137" i="6"/>
  <c r="F142" i="6"/>
  <c r="F124" i="6"/>
  <c r="E92" i="6"/>
  <c r="E132" i="6"/>
  <c r="E97" i="6"/>
  <c r="F113" i="6"/>
  <c r="F100" i="6"/>
  <c r="O30" i="7"/>
  <c r="Q30" i="7"/>
  <c r="O26" i="7"/>
  <c r="Q26" i="7"/>
  <c r="K25" i="7"/>
  <c r="I21" i="7"/>
  <c r="K21" i="7"/>
  <c r="C20" i="7"/>
  <c r="E20" i="7"/>
  <c r="C16" i="7"/>
  <c r="E16" i="7"/>
  <c r="O14" i="7"/>
  <c r="Q14" i="7"/>
  <c r="E12" i="7"/>
  <c r="C12" i="7"/>
  <c r="Q6" i="7"/>
  <c r="O6" i="7"/>
  <c r="Q33" i="7"/>
  <c r="O33" i="7"/>
  <c r="K32" i="7"/>
  <c r="I32" i="7"/>
  <c r="K28" i="7"/>
  <c r="I28" i="7"/>
  <c r="E27" i="7"/>
  <c r="C27" i="7"/>
  <c r="E23" i="7"/>
  <c r="C23" i="7"/>
  <c r="Q21" i="7"/>
  <c r="O21" i="7"/>
  <c r="Q17" i="7"/>
  <c r="O17" i="7"/>
  <c r="K16" i="7"/>
  <c r="I16" i="7"/>
  <c r="K12" i="7"/>
  <c r="I12" i="7"/>
  <c r="I10" i="7"/>
  <c r="K10" i="7"/>
  <c r="Q8" i="7"/>
  <c r="O8" i="7"/>
  <c r="E7" i="7"/>
  <c r="C7" i="7"/>
  <c r="Q3" i="7"/>
  <c r="O3" i="7"/>
  <c r="C142" i="6"/>
  <c r="G142" i="6"/>
  <c r="C138" i="6"/>
  <c r="G138" i="6"/>
  <c r="C132" i="6"/>
  <c r="G132" i="6"/>
  <c r="C124" i="6"/>
  <c r="G124" i="6"/>
  <c r="C116" i="6"/>
  <c r="G116" i="6"/>
  <c r="C108" i="6"/>
  <c r="G108" i="6"/>
  <c r="C100" i="6"/>
  <c r="G100" i="6"/>
  <c r="AA100" i="6" s="1"/>
  <c r="C92" i="6"/>
  <c r="G92" i="6"/>
  <c r="K3" i="7"/>
  <c r="I3" i="7"/>
  <c r="C137" i="6"/>
  <c r="G137" i="6"/>
  <c r="G129" i="6"/>
  <c r="C129" i="6"/>
  <c r="G121" i="6"/>
  <c r="C121" i="6"/>
  <c r="G113" i="6"/>
  <c r="C113" i="6"/>
  <c r="G105" i="6"/>
  <c r="Z105" i="6" s="1"/>
  <c r="C105" i="6"/>
  <c r="G97" i="6"/>
  <c r="C97" i="6"/>
  <c r="G89" i="6"/>
  <c r="W89" i="6" s="1"/>
  <c r="C89" i="6"/>
  <c r="Q31" i="7"/>
  <c r="O31" i="7"/>
  <c r="K30" i="7"/>
  <c r="I30" i="7"/>
  <c r="K26" i="7"/>
  <c r="I26" i="7"/>
  <c r="E25" i="7"/>
  <c r="C25" i="7"/>
  <c r="E21" i="7"/>
  <c r="C21" i="7"/>
  <c r="Q19" i="7"/>
  <c r="O19" i="7"/>
  <c r="Q15" i="7"/>
  <c r="O15" i="7"/>
  <c r="K14" i="7"/>
  <c r="I14" i="7"/>
  <c r="O10" i="7"/>
  <c r="Q10" i="7"/>
  <c r="I5" i="7"/>
  <c r="K5" i="7"/>
  <c r="I33" i="7"/>
  <c r="K33" i="7"/>
  <c r="I29" i="7"/>
  <c r="K29" i="7"/>
  <c r="C28" i="7"/>
  <c r="E28" i="7"/>
  <c r="C24" i="7"/>
  <c r="E24" i="7"/>
  <c r="O22" i="7"/>
  <c r="Q22" i="7"/>
  <c r="O18" i="7"/>
  <c r="Q18" i="7"/>
  <c r="I17" i="7"/>
  <c r="K17" i="7"/>
  <c r="I13" i="7"/>
  <c r="K13" i="7"/>
  <c r="O11" i="7"/>
  <c r="Q11" i="7"/>
  <c r="E10" i="7"/>
  <c r="C10" i="7"/>
  <c r="K8" i="7"/>
  <c r="I8" i="7"/>
  <c r="K6" i="7"/>
  <c r="I6" i="7"/>
  <c r="E3" i="7"/>
  <c r="C3" i="7"/>
  <c r="G141" i="6"/>
  <c r="C141" i="6"/>
  <c r="G136" i="6"/>
  <c r="C136" i="6"/>
  <c r="G128" i="6"/>
  <c r="C128" i="6"/>
  <c r="G120" i="6"/>
  <c r="C120" i="6"/>
  <c r="G112" i="6"/>
  <c r="C112" i="6"/>
  <c r="G104" i="6"/>
  <c r="T104" i="6" s="1"/>
  <c r="C104" i="6"/>
  <c r="G96" i="6"/>
  <c r="C96" i="6"/>
  <c r="G88" i="6"/>
  <c r="C88" i="6"/>
  <c r="E6" i="7"/>
  <c r="C6" i="7"/>
  <c r="I2" i="7"/>
  <c r="K2" i="7"/>
  <c r="C133" i="6"/>
  <c r="G133" i="6"/>
  <c r="C125" i="6"/>
  <c r="G125" i="6"/>
  <c r="G117" i="6"/>
  <c r="C117" i="6"/>
  <c r="G109" i="6"/>
  <c r="AB109" i="6" s="1"/>
  <c r="C109" i="6"/>
  <c r="C101" i="6"/>
  <c r="G101" i="6"/>
  <c r="C93" i="6"/>
  <c r="G93" i="6"/>
  <c r="K31" i="7"/>
  <c r="I31" i="7"/>
  <c r="E30" i="7"/>
  <c r="C30" i="7"/>
  <c r="E26" i="7"/>
  <c r="C26" i="7"/>
  <c r="Q24" i="7"/>
  <c r="O24" i="7"/>
  <c r="Q20" i="7"/>
  <c r="O20" i="7"/>
  <c r="K19" i="7"/>
  <c r="I19" i="7"/>
  <c r="K15" i="7"/>
  <c r="I15" i="7"/>
  <c r="E14" i="7"/>
  <c r="C14" i="7"/>
  <c r="K9" i="7"/>
  <c r="I9" i="7"/>
  <c r="E4" i="7"/>
  <c r="C4" i="7"/>
  <c r="E33" i="7"/>
  <c r="C33" i="7"/>
  <c r="E29" i="7"/>
  <c r="C29" i="7"/>
  <c r="Q27" i="7"/>
  <c r="O27" i="7"/>
  <c r="Q23" i="7"/>
  <c r="O23" i="7"/>
  <c r="K22" i="7"/>
  <c r="I22" i="7"/>
  <c r="K18" i="7"/>
  <c r="I18" i="7"/>
  <c r="E17" i="7"/>
  <c r="C17" i="7"/>
  <c r="E13" i="7"/>
  <c r="C13" i="7"/>
  <c r="K11" i="7"/>
  <c r="I11" i="7"/>
  <c r="Q9" i="7"/>
  <c r="O9" i="7"/>
  <c r="O7" i="7"/>
  <c r="Q7" i="7"/>
  <c r="Q5" i="7"/>
  <c r="O5" i="7"/>
  <c r="G144" i="6"/>
  <c r="G140" i="6"/>
  <c r="C140" i="6"/>
  <c r="G135" i="6"/>
  <c r="C135" i="6"/>
  <c r="G127" i="6"/>
  <c r="C127" i="6"/>
  <c r="G119" i="6"/>
  <c r="C119" i="6"/>
  <c r="C111" i="6"/>
  <c r="G111" i="6"/>
  <c r="G103" i="6"/>
  <c r="C103" i="6"/>
  <c r="G95" i="6"/>
  <c r="C95" i="6"/>
  <c r="G87" i="6"/>
  <c r="C87" i="6"/>
  <c r="C5" i="7"/>
  <c r="E5" i="7"/>
  <c r="E2" i="7"/>
  <c r="C2" i="7"/>
  <c r="C131" i="6"/>
  <c r="G131" i="6"/>
  <c r="G123" i="6"/>
  <c r="C123" i="6"/>
  <c r="G115" i="6"/>
  <c r="C115" i="6"/>
  <c r="C107" i="6"/>
  <c r="G107" i="6"/>
  <c r="C99" i="6"/>
  <c r="G99" i="6"/>
  <c r="C91" i="6"/>
  <c r="G91" i="6"/>
  <c r="C72" i="6"/>
  <c r="G72" i="6"/>
  <c r="E31" i="7"/>
  <c r="C31" i="7"/>
  <c r="Q29" i="7"/>
  <c r="O29" i="7"/>
  <c r="Q25" i="7"/>
  <c r="O25" i="7"/>
  <c r="K24" i="7"/>
  <c r="I24" i="7"/>
  <c r="K20" i="7"/>
  <c r="I20" i="7"/>
  <c r="E19" i="7"/>
  <c r="C19" i="7"/>
  <c r="E15" i="7"/>
  <c r="C15" i="7"/>
  <c r="Q13" i="7"/>
  <c r="O13" i="7"/>
  <c r="C8" i="7"/>
  <c r="E8" i="7"/>
  <c r="O2" i="7"/>
  <c r="Q2" i="7"/>
  <c r="Q32" i="7"/>
  <c r="O32" i="7"/>
  <c r="Q28" i="7"/>
  <c r="O28" i="7"/>
  <c r="K27" i="7"/>
  <c r="I27" i="7"/>
  <c r="K23" i="7"/>
  <c r="I23" i="7"/>
  <c r="E22" i="7"/>
  <c r="C22" i="7"/>
  <c r="E18" i="7"/>
  <c r="C18" i="7"/>
  <c r="Q16" i="7"/>
  <c r="O16" i="7"/>
  <c r="Q12" i="7"/>
  <c r="O12" i="7"/>
  <c r="E11" i="7"/>
  <c r="C11" i="7"/>
  <c r="E9" i="7"/>
  <c r="C9" i="7"/>
  <c r="K7" i="7"/>
  <c r="I7" i="7"/>
  <c r="Q4" i="7"/>
  <c r="O4" i="7"/>
  <c r="C143" i="6"/>
  <c r="G143" i="6"/>
  <c r="C139" i="6"/>
  <c r="G139" i="6"/>
  <c r="G134" i="6"/>
  <c r="C134" i="6"/>
  <c r="G126" i="6"/>
  <c r="C126" i="6"/>
  <c r="G118" i="6"/>
  <c r="C118" i="6"/>
  <c r="G110" i="6"/>
  <c r="C110" i="6"/>
  <c r="G102" i="6"/>
  <c r="Z102" i="6" s="1"/>
  <c r="C102" i="6"/>
  <c r="G94" i="6"/>
  <c r="C94" i="6"/>
  <c r="G86" i="6"/>
  <c r="C86" i="6"/>
  <c r="K4" i="7"/>
  <c r="I4" i="7"/>
  <c r="G145" i="6"/>
  <c r="C130" i="6"/>
  <c r="G130" i="6"/>
  <c r="C122" i="6"/>
  <c r="G122" i="6"/>
  <c r="C114" i="6"/>
  <c r="G114" i="6"/>
  <c r="C106" i="6"/>
  <c r="G106" i="6"/>
  <c r="C98" i="6"/>
  <c r="G98" i="6"/>
  <c r="AN98" i="6" s="1"/>
  <c r="C90" i="6"/>
  <c r="G90" i="6"/>
  <c r="F16" i="22"/>
  <c r="H16" i="22" s="1"/>
  <c r="M98" i="5"/>
  <c r="D92" i="6"/>
  <c r="B47" i="8" s="1"/>
  <c r="P28" i="7"/>
  <c r="M64" i="5"/>
  <c r="D18" i="7"/>
  <c r="M144" i="5"/>
  <c r="P18" i="7"/>
  <c r="M74" i="5"/>
  <c r="D117" i="6"/>
  <c r="B74" i="8" s="1"/>
  <c r="M37" i="5"/>
  <c r="D3" i="7"/>
  <c r="M137" i="5"/>
  <c r="D25" i="7"/>
  <c r="P24" i="7"/>
  <c r="E88" i="6"/>
  <c r="AG105" i="6"/>
  <c r="D136" i="6"/>
  <c r="M16" i="5"/>
  <c r="M146" i="5"/>
  <c r="J32" i="7"/>
  <c r="D23" i="7"/>
  <c r="M139" i="5"/>
  <c r="M130" i="5"/>
  <c r="D30" i="7"/>
  <c r="D110" i="6"/>
  <c r="B67" i="8" s="1"/>
  <c r="M44" i="5"/>
  <c r="D126" i="6"/>
  <c r="M26" i="5"/>
  <c r="D21" i="7"/>
  <c r="J10" i="7"/>
  <c r="M118" i="5"/>
  <c r="D119" i="6"/>
  <c r="B76" i="8" s="1"/>
  <c r="M35" i="5"/>
  <c r="D4" i="7"/>
  <c r="M142" i="5"/>
  <c r="D20" i="7"/>
  <c r="D109" i="6"/>
  <c r="B66" i="8" s="1"/>
  <c r="M45" i="5"/>
  <c r="D14" i="7"/>
  <c r="M148" i="5"/>
  <c r="D98" i="6"/>
  <c r="B55" i="8" s="1"/>
  <c r="M56" i="5"/>
  <c r="D26" i="7"/>
  <c r="M134" i="5"/>
  <c r="M66" i="5"/>
  <c r="D90" i="6"/>
  <c r="B45" i="8" s="1"/>
  <c r="P26" i="7"/>
  <c r="D139" i="6"/>
  <c r="M13" i="5"/>
  <c r="D22" i="7"/>
  <c r="M140" i="5"/>
  <c r="D8" i="7"/>
  <c r="M154" i="5"/>
  <c r="J8" i="7"/>
  <c r="P8" i="7"/>
  <c r="D72" i="6"/>
  <c r="B25" i="8" s="1"/>
  <c r="M86" i="5"/>
  <c r="J17" i="7"/>
  <c r="M111" i="5"/>
  <c r="D13" i="7"/>
  <c r="M149" i="5"/>
  <c r="P13" i="7"/>
  <c r="M79" i="5"/>
  <c r="D113" i="6"/>
  <c r="B70" i="8" s="1"/>
  <c r="M41" i="5"/>
  <c r="D19" i="7"/>
  <c r="M143" i="5"/>
  <c r="D102" i="6"/>
  <c r="B59" i="8" s="1"/>
  <c r="M52" i="5"/>
  <c r="D31" i="7"/>
  <c r="M129" i="5"/>
  <c r="D111" i="6"/>
  <c r="B68" i="8" s="1"/>
  <c r="M43" i="5"/>
  <c r="J33" i="7"/>
  <c r="M93" i="5"/>
  <c r="D100" i="6"/>
  <c r="B57" i="8" s="1"/>
  <c r="M54" i="5"/>
  <c r="J12" i="7"/>
  <c r="M116" i="5"/>
  <c r="D101" i="6"/>
  <c r="B58" i="8" s="1"/>
  <c r="M53" i="5"/>
  <c r="P3" i="7"/>
  <c r="M91" i="5"/>
  <c r="D106" i="6"/>
  <c r="B63" i="8" s="1"/>
  <c r="M48" i="5"/>
  <c r="D138" i="6"/>
  <c r="M14" i="5"/>
  <c r="J26" i="7"/>
  <c r="M100" i="5"/>
  <c r="D115" i="6"/>
  <c r="B72" i="8" s="1"/>
  <c r="M39" i="5"/>
  <c r="J6" i="7"/>
  <c r="P6" i="7"/>
  <c r="M88" i="5"/>
  <c r="C1472" i="5" s="1"/>
  <c r="D108" i="6"/>
  <c r="B65" i="8" s="1"/>
  <c r="M46" i="5"/>
  <c r="M94" i="5"/>
  <c r="P16" i="7"/>
  <c r="M76" i="5"/>
  <c r="D2" i="7"/>
  <c r="D87" i="6"/>
  <c r="B42" i="8" s="1"/>
  <c r="P23" i="7"/>
  <c r="M69" i="5"/>
  <c r="D121" i="6"/>
  <c r="B78" i="8" s="1"/>
  <c r="M33" i="5"/>
  <c r="C476" i="5" s="1"/>
  <c r="D94" i="6"/>
  <c r="B49" i="8" s="1"/>
  <c r="M62" i="5"/>
  <c r="P30" i="7"/>
  <c r="M141" i="5"/>
  <c r="D103" i="6"/>
  <c r="B60" i="8" s="1"/>
  <c r="M51" i="5"/>
  <c r="J11" i="7"/>
  <c r="M117" i="5"/>
  <c r="M158" i="5"/>
  <c r="J20" i="7"/>
  <c r="P4" i="7"/>
  <c r="M90" i="5"/>
  <c r="P20" i="7"/>
  <c r="M72" i="5"/>
  <c r="D86" i="6"/>
  <c r="B41" i="8" s="1"/>
  <c r="M70" i="5"/>
  <c r="P22" i="7"/>
  <c r="D124" i="6"/>
  <c r="M28" i="5"/>
  <c r="J18" i="7"/>
  <c r="M108" i="5"/>
  <c r="D93" i="6"/>
  <c r="B48" i="8" s="1"/>
  <c r="M63" i="5"/>
  <c r="M157" i="5"/>
  <c r="D5" i="7"/>
  <c r="M102" i="5"/>
  <c r="D88" i="6"/>
  <c r="B43" i="8" s="1"/>
  <c r="M68" i="5"/>
  <c r="P33" i="7"/>
  <c r="D97" i="6"/>
  <c r="B52" i="8" s="1"/>
  <c r="M59" i="5"/>
  <c r="K201" i="2"/>
  <c r="M7" i="5"/>
  <c r="C8" i="5" s="1"/>
  <c r="K8" i="2"/>
  <c r="K15" i="2"/>
  <c r="K31" i="2"/>
  <c r="K47" i="2"/>
  <c r="K63" i="2"/>
  <c r="K79" i="2"/>
  <c r="K93" i="2"/>
  <c r="K109" i="2"/>
  <c r="K125" i="2"/>
  <c r="K141" i="2"/>
  <c r="K157" i="2"/>
  <c r="K171" i="2"/>
  <c r="K185" i="2"/>
  <c r="K195" i="2"/>
  <c r="K20" i="2"/>
  <c r="K46" i="2"/>
  <c r="K62" i="2"/>
  <c r="K78" i="2"/>
  <c r="K94" i="2"/>
  <c r="K110" i="2"/>
  <c r="K126" i="2"/>
  <c r="K142" i="2"/>
  <c r="K158" i="2"/>
  <c r="K174" i="2"/>
  <c r="K184" i="2"/>
  <c r="K194" i="2"/>
  <c r="K6" i="2"/>
  <c r="K36" i="2"/>
  <c r="K54" i="2"/>
  <c r="K70" i="2"/>
  <c r="K88" i="2"/>
  <c r="K104" i="2"/>
  <c r="K118" i="2"/>
  <c r="K136" i="2"/>
  <c r="K152" i="2"/>
  <c r="K168" i="2"/>
  <c r="K32" i="2"/>
  <c r="K7" i="2"/>
  <c r="K25" i="2"/>
  <c r="K41" i="2"/>
  <c r="K57" i="2"/>
  <c r="K73" i="2"/>
  <c r="K91" i="2"/>
  <c r="K107" i="2"/>
  <c r="K123" i="2"/>
  <c r="K139" i="2"/>
  <c r="K155" i="2"/>
  <c r="K173" i="2"/>
  <c r="K199" i="2"/>
  <c r="K16" i="2"/>
  <c r="K5" i="2"/>
  <c r="K19" i="2"/>
  <c r="K35" i="2"/>
  <c r="K51" i="2"/>
  <c r="K67" i="2"/>
  <c r="K83" i="2"/>
  <c r="K97" i="2"/>
  <c r="K113" i="2"/>
  <c r="K127" i="2"/>
  <c r="K145" i="2"/>
  <c r="K161" i="2"/>
  <c r="K175" i="2"/>
  <c r="K189" i="2"/>
  <c r="K197" i="2"/>
  <c r="K28" i="2"/>
  <c r="K52" i="2"/>
  <c r="K66" i="2"/>
  <c r="K82" i="2"/>
  <c r="K98" i="2"/>
  <c r="K114" i="2"/>
  <c r="K130" i="2"/>
  <c r="K146" i="2"/>
  <c r="K162" i="2"/>
  <c r="K176" i="2"/>
  <c r="K186" i="2"/>
  <c r="K196" i="2"/>
  <c r="K14" i="2"/>
  <c r="K42" i="2"/>
  <c r="K60" i="2"/>
  <c r="K76" i="2"/>
  <c r="K92" i="2"/>
  <c r="K108" i="2"/>
  <c r="K122" i="2"/>
  <c r="K140" i="2"/>
  <c r="K156" i="2"/>
  <c r="K172" i="2"/>
  <c r="K10" i="2"/>
  <c r="K38" i="2"/>
  <c r="K13" i="2"/>
  <c r="K29" i="2"/>
  <c r="K45" i="2"/>
  <c r="K61" i="2"/>
  <c r="K77" i="2"/>
  <c r="K95" i="2"/>
  <c r="K111" i="2"/>
  <c r="K129" i="2"/>
  <c r="K143" i="2"/>
  <c r="K159" i="2"/>
  <c r="K177" i="2"/>
  <c r="K26" i="2"/>
  <c r="K9" i="2"/>
  <c r="K23" i="2"/>
  <c r="K39" i="2"/>
  <c r="K55" i="2"/>
  <c r="K71" i="2"/>
  <c r="K85" i="2"/>
  <c r="K101" i="2"/>
  <c r="K117" i="2"/>
  <c r="K133" i="2"/>
  <c r="K149" i="2"/>
  <c r="K163" i="2"/>
  <c r="K179" i="2"/>
  <c r="K191" i="2"/>
  <c r="K4" i="2"/>
  <c r="K34" i="2"/>
  <c r="K56" i="2"/>
  <c r="K72" i="2"/>
  <c r="K86" i="2"/>
  <c r="K102" i="2"/>
  <c r="K120" i="2"/>
  <c r="K134" i="2"/>
  <c r="K150" i="2"/>
  <c r="K166" i="2"/>
  <c r="K180" i="2"/>
  <c r="K190" i="2"/>
  <c r="K198" i="2"/>
  <c r="K22" i="2"/>
  <c r="K44" i="2"/>
  <c r="K64" i="2"/>
  <c r="K80" i="2"/>
  <c r="K96" i="2"/>
  <c r="K112" i="2"/>
  <c r="K128" i="2"/>
  <c r="K144" i="2"/>
  <c r="K160" i="2"/>
  <c r="K178" i="2"/>
  <c r="K18" i="2"/>
  <c r="K48" i="2"/>
  <c r="K17" i="2"/>
  <c r="K33" i="2"/>
  <c r="K49" i="2"/>
  <c r="K65" i="2"/>
  <c r="K81" i="2"/>
  <c r="K99" i="2"/>
  <c r="K115" i="2"/>
  <c r="K131" i="2"/>
  <c r="K147" i="2"/>
  <c r="K165" i="2"/>
  <c r="K181" i="2"/>
  <c r="K11" i="2"/>
  <c r="K27" i="2"/>
  <c r="K43" i="2"/>
  <c r="K59" i="2"/>
  <c r="K75" i="2"/>
  <c r="K89" i="2"/>
  <c r="K105" i="2"/>
  <c r="K121" i="2"/>
  <c r="K137" i="2"/>
  <c r="K153" i="2"/>
  <c r="K167" i="2"/>
  <c r="K183" i="2"/>
  <c r="K193" i="2"/>
  <c r="K12" i="2"/>
  <c r="K40" i="2"/>
  <c r="K58" i="2"/>
  <c r="K74" i="2"/>
  <c r="K90" i="2"/>
  <c r="K106" i="2"/>
  <c r="K124" i="2"/>
  <c r="K138" i="2"/>
  <c r="K154" i="2"/>
  <c r="K170" i="2"/>
  <c r="K182" i="2"/>
  <c r="K192" i="2"/>
  <c r="K200" i="2"/>
  <c r="K30" i="2"/>
  <c r="K50" i="2"/>
  <c r="K68" i="2"/>
  <c r="K84" i="2"/>
  <c r="K100" i="2"/>
  <c r="K116" i="2"/>
  <c r="K132" i="2"/>
  <c r="K148" i="2"/>
  <c r="K164" i="2"/>
  <c r="K188" i="2"/>
  <c r="K24" i="2"/>
  <c r="K3" i="2"/>
  <c r="K21" i="2"/>
  <c r="K37" i="2"/>
  <c r="K53" i="2"/>
  <c r="K69" i="2"/>
  <c r="K87" i="2"/>
  <c r="K103" i="2"/>
  <c r="K119" i="2"/>
  <c r="K135" i="2"/>
  <c r="K151" i="2"/>
  <c r="K169" i="2"/>
  <c r="K187" i="2"/>
  <c r="P19" i="7"/>
  <c r="M73" i="5"/>
  <c r="D10" i="7"/>
  <c r="M152" i="5"/>
  <c r="P10" i="7"/>
  <c r="M82" i="5"/>
  <c r="D95" i="6"/>
  <c r="B50" i="8" s="1"/>
  <c r="P31" i="7"/>
  <c r="M61" i="5"/>
  <c r="D27" i="7"/>
  <c r="M133" i="5"/>
  <c r="D12" i="7"/>
  <c r="D28" i="7"/>
  <c r="M132" i="5"/>
  <c r="M12" i="5"/>
  <c r="C107" i="5" s="1"/>
  <c r="D140" i="6"/>
  <c r="J7" i="7"/>
  <c r="M121" i="5"/>
  <c r="J29" i="7"/>
  <c r="M97" i="5"/>
  <c r="D122" i="6"/>
  <c r="M30" i="5"/>
  <c r="J5" i="7"/>
  <c r="M123" i="5"/>
  <c r="D99" i="6"/>
  <c r="B56" i="8" s="1"/>
  <c r="M55" i="5"/>
  <c r="M122" i="5"/>
  <c r="D16" i="7"/>
  <c r="M112" i="5"/>
  <c r="J16" i="7"/>
  <c r="P15" i="7"/>
  <c r="D11" i="7"/>
  <c r="M92" i="5"/>
  <c r="P2" i="7"/>
  <c r="D105" i="6"/>
  <c r="B62" i="8" s="1"/>
  <c r="M49" i="5"/>
  <c r="D9" i="7"/>
  <c r="M153" i="5"/>
  <c r="P21" i="7"/>
  <c r="M71" i="5"/>
  <c r="D17" i="7"/>
  <c r="M145" i="5"/>
  <c r="M8" i="5"/>
  <c r="C29" i="5" s="1"/>
  <c r="M106" i="5"/>
  <c r="D29" i="7"/>
  <c r="M131" i="5"/>
  <c r="M11" i="5"/>
  <c r="C86" i="5" s="1"/>
  <c r="J3" i="7"/>
  <c r="M125" i="5"/>
  <c r="J25" i="7"/>
  <c r="M101" i="5"/>
  <c r="P14" i="7"/>
  <c r="M78" i="5"/>
  <c r="D114" i="6"/>
  <c r="B71" i="8" s="1"/>
  <c r="M40" i="5"/>
  <c r="P5" i="7"/>
  <c r="M89" i="5"/>
  <c r="D123" i="6"/>
  <c r="M29" i="5"/>
  <c r="D91" i="6"/>
  <c r="B46" i="8" s="1"/>
  <c r="P27" i="7"/>
  <c r="M65" i="5"/>
  <c r="D120" i="6"/>
  <c r="B77" i="8" s="1"/>
  <c r="M34" i="5"/>
  <c r="M120" i="5"/>
  <c r="D96" i="6"/>
  <c r="P32" i="7"/>
  <c r="M60" i="5"/>
  <c r="M20" i="5"/>
  <c r="D132" i="6"/>
  <c r="J23" i="7"/>
  <c r="M103" i="5"/>
  <c r="D129" i="6"/>
  <c r="M23" i="5"/>
  <c r="J30" i="7"/>
  <c r="M96" i="5"/>
  <c r="M9" i="5"/>
  <c r="C47" i="5" s="1"/>
  <c r="M150" i="5"/>
  <c r="J28" i="7"/>
  <c r="P12" i="7"/>
  <c r="M80" i="5"/>
  <c r="J27" i="7"/>
  <c r="M99" i="5"/>
  <c r="D104" i="6"/>
  <c r="B61" i="8" s="1"/>
  <c r="M50" i="5"/>
  <c r="D133" i="6"/>
  <c r="M19" i="5"/>
  <c r="M114" i="5"/>
  <c r="C1940" i="5" s="1"/>
  <c r="J14" i="7"/>
  <c r="D89" i="6"/>
  <c r="B44" i="8" s="1"/>
  <c r="P25" i="7"/>
  <c r="M67" i="5"/>
  <c r="M147" i="5"/>
  <c r="D15" i="7"/>
  <c r="M77" i="5"/>
  <c r="D131" i="6"/>
  <c r="M21" i="5"/>
  <c r="D6" i="7"/>
  <c r="M156" i="5"/>
  <c r="M128" i="5"/>
  <c r="D32" i="7"/>
  <c r="M151" i="5"/>
  <c r="P11" i="7"/>
  <c r="M81" i="5"/>
  <c r="C1373" i="5" s="1"/>
  <c r="D116" i="6"/>
  <c r="B73" i="8" s="1"/>
  <c r="M38" i="5"/>
  <c r="J13" i="7"/>
  <c r="M115" i="5"/>
  <c r="D137" i="6"/>
  <c r="M15" i="5"/>
  <c r="J19" i="7"/>
  <c r="M107" i="5"/>
  <c r="C1841" i="5" s="1"/>
  <c r="P9" i="7"/>
  <c r="M85" i="5"/>
  <c r="M10" i="5"/>
  <c r="C68" i="5" s="1"/>
  <c r="J31" i="7"/>
  <c r="M95" i="5"/>
  <c r="D135" i="6"/>
  <c r="M17" i="5"/>
  <c r="P17" i="7"/>
  <c r="M75" i="5"/>
  <c r="D112" i="6"/>
  <c r="B69" i="8" s="1"/>
  <c r="M42" i="5"/>
  <c r="J4" i="7"/>
  <c r="M124" i="5"/>
  <c r="D33" i="7"/>
  <c r="M127" i="5"/>
  <c r="M155" i="5"/>
  <c r="D7" i="7"/>
  <c r="P7" i="7"/>
  <c r="M87" i="5"/>
  <c r="C1451" i="5" s="1"/>
  <c r="P29" i="7"/>
  <c r="E93" i="6"/>
  <c r="D125" i="6"/>
  <c r="M27" i="5"/>
  <c r="D130" i="6"/>
  <c r="M22" i="5"/>
  <c r="J15" i="7"/>
  <c r="M113" i="5"/>
  <c r="C1919" i="5" s="1"/>
  <c r="D107" i="6"/>
  <c r="B64" i="8" s="1"/>
  <c r="M47" i="5"/>
  <c r="J22" i="7"/>
  <c r="M104" i="5"/>
  <c r="D24" i="7"/>
  <c r="M138" i="5"/>
  <c r="J24" i="7"/>
  <c r="M126" i="5"/>
  <c r="J2" i="7"/>
  <c r="J9" i="7"/>
  <c r="M119" i="5"/>
  <c r="D118" i="6"/>
  <c r="B75" i="8" s="1"/>
  <c r="M36" i="5"/>
  <c r="D134" i="6"/>
  <c r="M18" i="5"/>
  <c r="J21" i="7"/>
  <c r="M105" i="5"/>
  <c r="D127" i="6"/>
  <c r="M25" i="5"/>
  <c r="D128" i="6"/>
  <c r="M24" i="5"/>
  <c r="A2018" i="5"/>
  <c r="A1529" i="5"/>
  <c r="A575" i="5"/>
  <c r="A1061" i="5"/>
  <c r="A125" i="5"/>
  <c r="V19" i="11" l="1"/>
  <c r="C50" i="8"/>
  <c r="C37" i="8"/>
  <c r="D44" i="11"/>
  <c r="D41" i="11"/>
  <c r="C18" i="8"/>
  <c r="C3" i="8"/>
  <c r="D7" i="11"/>
  <c r="V41" i="11"/>
  <c r="C22" i="8"/>
  <c r="C14" i="8"/>
  <c r="D22" i="11"/>
  <c r="C48" i="8"/>
  <c r="V50" i="11"/>
  <c r="C49" i="8"/>
  <c r="D62" i="11"/>
  <c r="C33" i="8"/>
  <c r="V44" i="11"/>
  <c r="C32" i="8"/>
  <c r="D56" i="11"/>
  <c r="D65" i="11"/>
  <c r="C19" i="8"/>
  <c r="V47" i="11"/>
  <c r="C7" i="8"/>
  <c r="V74" i="11"/>
  <c r="C51" i="8"/>
  <c r="C47" i="8"/>
  <c r="V13" i="11"/>
  <c r="D4" i="11"/>
  <c r="C52" i="8"/>
  <c r="D37" i="11"/>
  <c r="C46" i="8"/>
  <c r="V62" i="11"/>
  <c r="C42" i="8"/>
  <c r="V68" i="11"/>
  <c r="C30" i="8"/>
  <c r="C40" i="8"/>
  <c r="D19" i="11"/>
  <c r="C31" i="8"/>
  <c r="V25" i="11"/>
  <c r="D28" i="11"/>
  <c r="C20" i="8"/>
  <c r="D25" i="11"/>
  <c r="C41" i="8"/>
  <c r="C43" i="8"/>
  <c r="V37" i="11"/>
  <c r="C45" i="8"/>
  <c r="D74" i="11"/>
  <c r="V65" i="11"/>
  <c r="C25" i="8"/>
  <c r="D13" i="11"/>
  <c r="C29" i="8"/>
  <c r="V31" i="11"/>
  <c r="C38" i="8"/>
  <c r="C35" i="8"/>
  <c r="D31" i="11"/>
  <c r="V56" i="11"/>
  <c r="C39" i="8"/>
  <c r="C15" i="8"/>
  <c r="D16" i="11"/>
  <c r="L82" i="23"/>
  <c r="C1394" i="23" s="1"/>
  <c r="B51" i="8"/>
  <c r="AD89" i="6"/>
  <c r="AL96" i="6"/>
  <c r="U105" i="6"/>
  <c r="AB86" i="6"/>
  <c r="V96" i="6"/>
  <c r="AI109" i="6"/>
  <c r="AF104" i="6"/>
  <c r="R98" i="6"/>
  <c r="AH109" i="6"/>
  <c r="V109" i="6"/>
  <c r="Q104" i="6"/>
  <c r="AL109" i="6"/>
  <c r="L104" i="6"/>
  <c r="AE96" i="6"/>
  <c r="K96" i="6"/>
  <c r="L89" i="6"/>
  <c r="K105" i="6"/>
  <c r="O96" i="6"/>
  <c r="AE89" i="6"/>
  <c r="AJ89" i="6"/>
  <c r="AM105" i="6"/>
  <c r="R96" i="6"/>
  <c r="AA89" i="6"/>
  <c r="AK89" i="6"/>
  <c r="AH105" i="6"/>
  <c r="K98" i="6"/>
  <c r="Q109" i="6"/>
  <c r="AK109" i="6"/>
  <c r="AD109" i="6"/>
  <c r="AC109" i="6"/>
  <c r="R109" i="6"/>
  <c r="AM109" i="6"/>
  <c r="L109" i="6"/>
  <c r="O98" i="6"/>
  <c r="U104" i="6"/>
  <c r="AN104" i="6"/>
  <c r="Y104" i="6"/>
  <c r="R104" i="6"/>
  <c r="AE109" i="6"/>
  <c r="J109" i="6"/>
  <c r="K109" i="6"/>
  <c r="P104" i="6"/>
  <c r="J104" i="6"/>
  <c r="AM104" i="6"/>
  <c r="O109" i="6"/>
  <c r="AF109" i="6"/>
  <c r="AJ109" i="6"/>
  <c r="AN109" i="6"/>
  <c r="AG109" i="6"/>
  <c r="P98" i="6"/>
  <c r="K104" i="6"/>
  <c r="AD104" i="6"/>
  <c r="O104" i="6"/>
  <c r="AE100" i="6"/>
  <c r="L100" i="6"/>
  <c r="L98" i="6"/>
  <c r="Y98" i="6"/>
  <c r="J98" i="6"/>
  <c r="J72" i="6"/>
  <c r="AC86" i="6"/>
  <c r="U86" i="6"/>
  <c r="AE86" i="6"/>
  <c r="Q86" i="6"/>
  <c r="K86" i="6"/>
  <c r="AA86" i="6"/>
  <c r="O86" i="6"/>
  <c r="AK86" i="6"/>
  <c r="Y96" i="6"/>
  <c r="U89" i="6"/>
  <c r="AN105" i="6"/>
  <c r="AF96" i="6"/>
  <c r="AN96" i="6"/>
  <c r="Z96" i="6"/>
  <c r="AM96" i="6"/>
  <c r="S96" i="6"/>
  <c r="AJ96" i="6"/>
  <c r="AG89" i="6"/>
  <c r="K89" i="6"/>
  <c r="O89" i="6"/>
  <c r="Z89" i="6"/>
  <c r="AN89" i="6"/>
  <c r="Q102" i="6"/>
  <c r="AL86" i="6"/>
  <c r="AF86" i="6"/>
  <c r="Z86" i="6"/>
  <c r="AI86" i="6"/>
  <c r="L105" i="6"/>
  <c r="AC105" i="6"/>
  <c r="AK105" i="6"/>
  <c r="J105" i="6"/>
  <c r="Q105" i="6"/>
  <c r="T100" i="6"/>
  <c r="AH96" i="6"/>
  <c r="AD96" i="6"/>
  <c r="AI96" i="6"/>
  <c r="AG96" i="6"/>
  <c r="R89" i="6"/>
  <c r="AI89" i="6"/>
  <c r="AM89" i="6"/>
  <c r="J89" i="6"/>
  <c r="AL89" i="6"/>
  <c r="AJ105" i="6"/>
  <c r="AE105" i="6"/>
  <c r="O105" i="6"/>
  <c r="Y105" i="6"/>
  <c r="AC96" i="6"/>
  <c r="L96" i="6"/>
  <c r="Q96" i="6"/>
  <c r="J96" i="6"/>
  <c r="AK96" i="6"/>
  <c r="T96" i="6"/>
  <c r="AC89" i="6"/>
  <c r="Q89" i="6"/>
  <c r="AH89" i="6"/>
  <c r="AF89" i="6"/>
  <c r="Y89" i="6"/>
  <c r="Y102" i="6"/>
  <c r="V86" i="6"/>
  <c r="R86" i="6"/>
  <c r="AN86" i="6"/>
  <c r="J86" i="6"/>
  <c r="AH86" i="6"/>
  <c r="R105" i="6"/>
  <c r="AF105" i="6"/>
  <c r="AL105" i="6"/>
  <c r="AI105" i="6"/>
  <c r="AD105" i="6"/>
  <c r="AN100" i="6"/>
  <c r="Z98" i="6"/>
  <c r="Q98" i="6"/>
  <c r="AM86" i="6"/>
  <c r="L86" i="6"/>
  <c r="Y86" i="6"/>
  <c r="AD86" i="6"/>
  <c r="AG86" i="6"/>
  <c r="AJ86" i="6"/>
  <c r="L102" i="6"/>
  <c r="AG102" i="6"/>
  <c r="AD102" i="6"/>
  <c r="O102" i="6"/>
  <c r="V100" i="6"/>
  <c r="U100" i="6"/>
  <c r="AF100" i="6"/>
  <c r="Q100" i="6"/>
  <c r="AI100" i="6"/>
  <c r="K102" i="6"/>
  <c r="AM102" i="6"/>
  <c r="AE102" i="6"/>
  <c r="R100" i="6"/>
  <c r="AH100" i="6"/>
  <c r="Y100" i="6"/>
  <c r="AC100" i="6"/>
  <c r="AM100" i="6"/>
  <c r="R102" i="6"/>
  <c r="J102" i="6"/>
  <c r="K100" i="6"/>
  <c r="O100" i="6"/>
  <c r="J100" i="6"/>
  <c r="Z100" i="6"/>
  <c r="L113" i="6"/>
  <c r="R99" i="6"/>
  <c r="R101" i="6"/>
  <c r="J130" i="6"/>
  <c r="L135" i="6"/>
  <c r="L127" i="6"/>
  <c r="K140" i="6"/>
  <c r="K138" i="6"/>
  <c r="R124" i="6"/>
  <c r="AE7" i="21"/>
  <c r="AE15" i="21" s="1"/>
  <c r="AE23" i="21" s="1"/>
  <c r="AE31" i="21" s="1"/>
  <c r="F13" i="20"/>
  <c r="C15" i="20" s="1"/>
  <c r="C8" i="20"/>
  <c r="C1511" i="5"/>
  <c r="C1958" i="5"/>
  <c r="C1394" i="5"/>
  <c r="C1862" i="5"/>
  <c r="C1979" i="5"/>
  <c r="C1334" i="5"/>
  <c r="C1880" i="5"/>
  <c r="C1823" i="5"/>
  <c r="C1412" i="5"/>
  <c r="C1490" i="5"/>
  <c r="C1433" i="5"/>
  <c r="C1997" i="5"/>
  <c r="C1355" i="5"/>
  <c r="C1901" i="5"/>
  <c r="C2309" i="5"/>
  <c r="C2330" i="5"/>
  <c r="P109" i="6"/>
  <c r="P105" i="6"/>
  <c r="P102" i="6"/>
  <c r="P100" i="6"/>
  <c r="P96" i="6"/>
  <c r="W104" i="6"/>
  <c r="AB105" i="6"/>
  <c r="U109" i="6"/>
  <c r="W102" i="6"/>
  <c r="AB104" i="6"/>
  <c r="P89" i="6"/>
  <c r="V105" i="6"/>
  <c r="AB102" i="6"/>
  <c r="T89" i="6"/>
  <c r="AA109" i="6"/>
  <c r="V104" i="6"/>
  <c r="S89" i="6"/>
  <c r="AB98" i="6"/>
  <c r="V102" i="6"/>
  <c r="P86" i="6"/>
  <c r="T86" i="6"/>
  <c r="AA105" i="6"/>
  <c r="AA104" i="6"/>
  <c r="U102" i="6"/>
  <c r="S86" i="6"/>
  <c r="AB96" i="6"/>
  <c r="S109" i="6"/>
  <c r="S104" i="6"/>
  <c r="AA102" i="6"/>
  <c r="U98" i="6"/>
  <c r="Z109" i="6"/>
  <c r="S102" i="6"/>
  <c r="S105" i="6"/>
  <c r="T109" i="6"/>
  <c r="U96" i="6"/>
  <c r="AA98" i="6"/>
  <c r="T102" i="6"/>
  <c r="Y109" i="6"/>
  <c r="AB89" i="6"/>
  <c r="E51" i="6"/>
  <c r="E27" i="6"/>
  <c r="V64" i="11" s="1"/>
  <c r="AF33" i="12" s="1"/>
  <c r="Z104" i="6"/>
  <c r="AA96" i="6"/>
  <c r="V89" i="6"/>
  <c r="S98" i="6"/>
  <c r="T105" i="6"/>
  <c r="AE30" i="21"/>
  <c r="C983" i="5"/>
  <c r="X109" i="6"/>
  <c r="AC98" i="6"/>
  <c r="AM98" i="6"/>
  <c r="AG98" i="6"/>
  <c r="AJ98" i="6"/>
  <c r="AH98" i="6"/>
  <c r="AE8" i="21"/>
  <c r="F19" i="20"/>
  <c r="C21" i="20" s="1"/>
  <c r="Q124" i="6"/>
  <c r="C42" i="6"/>
  <c r="E56" i="6"/>
  <c r="AE124" i="6"/>
  <c r="Y124" i="6"/>
  <c r="D73" i="6"/>
  <c r="B26" i="8" s="1"/>
  <c r="D51" i="6"/>
  <c r="B4" i="8" s="1"/>
  <c r="D31" i="6"/>
  <c r="D49" i="6"/>
  <c r="D8" i="6"/>
  <c r="C36" i="11" s="1"/>
  <c r="B19" i="12" s="1"/>
  <c r="G41" i="6"/>
  <c r="AD124" i="6"/>
  <c r="K124" i="6"/>
  <c r="G51" i="6"/>
  <c r="F51" i="6"/>
  <c r="V124" i="6"/>
  <c r="G48" i="6"/>
  <c r="S48" i="6" s="1"/>
  <c r="AN124" i="6"/>
  <c r="Z124" i="6"/>
  <c r="D62" i="6"/>
  <c r="B15" i="8" s="1"/>
  <c r="E21" i="6"/>
  <c r="V43" i="11" s="1"/>
  <c r="AF22" i="12" s="1"/>
  <c r="AD16" i="14" s="1"/>
  <c r="C27" i="6"/>
  <c r="C36" i="6"/>
  <c r="G62" i="6"/>
  <c r="AA62" i="6" s="1"/>
  <c r="AG124" i="6"/>
  <c r="L124" i="6"/>
  <c r="AH124" i="6"/>
  <c r="D56" i="6"/>
  <c r="B9" i="8" s="1"/>
  <c r="D68" i="6"/>
  <c r="B21" i="8" s="1"/>
  <c r="D21" i="6"/>
  <c r="G82" i="6"/>
  <c r="X82" i="6" s="1"/>
  <c r="C22" i="6"/>
  <c r="C68" i="6"/>
  <c r="C10" i="6"/>
  <c r="G8" i="6"/>
  <c r="E31" i="6"/>
  <c r="AB124" i="6"/>
  <c r="AL124" i="6"/>
  <c r="U124" i="6"/>
  <c r="AM124" i="6"/>
  <c r="W124" i="6"/>
  <c r="D36" i="6"/>
  <c r="E79" i="6"/>
  <c r="D48" i="6"/>
  <c r="R48" i="6"/>
  <c r="G56" i="6"/>
  <c r="G36" i="6"/>
  <c r="C8" i="6"/>
  <c r="G21" i="6"/>
  <c r="F21" i="6"/>
  <c r="F49" i="6"/>
  <c r="F31" i="6"/>
  <c r="E36" i="6"/>
  <c r="V52" i="11" s="1"/>
  <c r="AF27" i="12" s="1"/>
  <c r="D41" i="6"/>
  <c r="D34" i="6"/>
  <c r="S124" i="6"/>
  <c r="P124" i="6"/>
  <c r="T124" i="6"/>
  <c r="O124" i="6"/>
  <c r="AF124" i="6"/>
  <c r="D10" i="6"/>
  <c r="D22" i="6"/>
  <c r="D42" i="6"/>
  <c r="G49" i="6"/>
  <c r="S49" i="6" s="1"/>
  <c r="G42" i="6"/>
  <c r="Q42" i="6" s="1"/>
  <c r="G27" i="6"/>
  <c r="C46" i="6"/>
  <c r="G68" i="6"/>
  <c r="F42" i="6"/>
  <c r="D27" i="6"/>
  <c r="D82" i="6"/>
  <c r="B37" i="8" s="1"/>
  <c r="C48" i="6"/>
  <c r="C41" i="6"/>
  <c r="G34" i="6"/>
  <c r="T34" i="6" s="1"/>
  <c r="G79" i="6"/>
  <c r="G46" i="6"/>
  <c r="C31" i="6"/>
  <c r="C62" i="6"/>
  <c r="E68" i="6"/>
  <c r="AH99" i="6"/>
  <c r="Z99" i="6"/>
  <c r="AI99" i="6"/>
  <c r="T99" i="6"/>
  <c r="AA99" i="6"/>
  <c r="P99" i="6"/>
  <c r="AN99" i="6"/>
  <c r="O99" i="6"/>
  <c r="AA124" i="6"/>
  <c r="J124" i="6"/>
  <c r="AI124" i="6"/>
  <c r="AJ124" i="6"/>
  <c r="AK124" i="6"/>
  <c r="AC124" i="6"/>
  <c r="D79" i="6"/>
  <c r="B34" i="8" s="1"/>
  <c r="D46" i="6"/>
  <c r="C56" i="6"/>
  <c r="C49" i="6"/>
  <c r="C34" i="6"/>
  <c r="V99" i="6"/>
  <c r="G22" i="6"/>
  <c r="G10" i="6"/>
  <c r="AB10" i="6" s="1"/>
  <c r="X124" i="6"/>
  <c r="D70" i="6"/>
  <c r="B23" i="8" s="1"/>
  <c r="D58" i="6"/>
  <c r="B11" i="8" s="1"/>
  <c r="AK118" i="6"/>
  <c r="AE142" i="6"/>
  <c r="AJ141" i="6"/>
  <c r="AC139" i="6"/>
  <c r="G61" i="6"/>
  <c r="V61" i="6" s="1"/>
  <c r="D47" i="6"/>
  <c r="E47" i="6"/>
  <c r="V15" i="11" s="1"/>
  <c r="D27" i="12" s="1"/>
  <c r="Y145" i="6"/>
  <c r="AD134" i="6"/>
  <c r="AK132" i="6"/>
  <c r="AM128" i="6"/>
  <c r="AC126" i="6"/>
  <c r="AJ125" i="6"/>
  <c r="AL100" i="6"/>
  <c r="AK100" i="6"/>
  <c r="AG100" i="6"/>
  <c r="AD100" i="6"/>
  <c r="AJ100" i="6"/>
  <c r="U117" i="6"/>
  <c r="AF99" i="6"/>
  <c r="AD99" i="6"/>
  <c r="AC99" i="6"/>
  <c r="AE99" i="6"/>
  <c r="AM99" i="6"/>
  <c r="W109" i="6"/>
  <c r="S100" i="6"/>
  <c r="X136" i="6"/>
  <c r="X105" i="6"/>
  <c r="C69" i="6"/>
  <c r="T98" i="6"/>
  <c r="G58" i="6"/>
  <c r="X102" i="6"/>
  <c r="X104" i="6"/>
  <c r="G63" i="6"/>
  <c r="P135" i="6"/>
  <c r="AH120" i="6"/>
  <c r="G13" i="6"/>
  <c r="O13" i="6" s="1"/>
  <c r="W105" i="6"/>
  <c r="AC94" i="6"/>
  <c r="X100" i="6"/>
  <c r="X98" i="6"/>
  <c r="X99" i="6"/>
  <c r="U110" i="6"/>
  <c r="V108" i="6"/>
  <c r="AG116" i="6"/>
  <c r="AC115" i="6"/>
  <c r="AF91" i="6"/>
  <c r="V106" i="6"/>
  <c r="W100" i="6"/>
  <c r="Q143" i="6"/>
  <c r="V113" i="6"/>
  <c r="P144" i="6"/>
  <c r="U106" i="6"/>
  <c r="D25" i="6"/>
  <c r="T120" i="6"/>
  <c r="Y136" i="6"/>
  <c r="X96" i="6"/>
  <c r="K135" i="6"/>
  <c r="AI112" i="6"/>
  <c r="S114" i="6"/>
  <c r="O135" i="6"/>
  <c r="AB100" i="6"/>
  <c r="V133" i="6"/>
  <c r="V135" i="6"/>
  <c r="W98" i="6"/>
  <c r="AK111" i="6"/>
  <c r="W96" i="6"/>
  <c r="D66" i="6"/>
  <c r="B19" i="8" s="1"/>
  <c r="Z139" i="6"/>
  <c r="D15" i="6"/>
  <c r="D40" i="6"/>
  <c r="AG113" i="6"/>
  <c r="AC127" i="6"/>
  <c r="R106" i="6"/>
  <c r="D35" i="6"/>
  <c r="AL136" i="6"/>
  <c r="AA112" i="6"/>
  <c r="W106" i="6"/>
  <c r="D67" i="6"/>
  <c r="B20" i="8" s="1"/>
  <c r="O113" i="6"/>
  <c r="AH113" i="6"/>
  <c r="AJ113" i="6"/>
  <c r="AN120" i="6"/>
  <c r="D32" i="6"/>
  <c r="E60" i="6"/>
  <c r="AB106" i="6"/>
  <c r="K106" i="6"/>
  <c r="X106" i="6"/>
  <c r="D9" i="6"/>
  <c r="AE136" i="6"/>
  <c r="T136" i="6"/>
  <c r="AJ132" i="6"/>
  <c r="AA113" i="6"/>
  <c r="W113" i="6"/>
  <c r="U127" i="6"/>
  <c r="D55" i="6"/>
  <c r="B8" i="8" s="1"/>
  <c r="AH106" i="6"/>
  <c r="AJ106" i="6"/>
  <c r="AF106" i="6"/>
  <c r="AC106" i="6"/>
  <c r="AM136" i="6"/>
  <c r="W136" i="6"/>
  <c r="D5" i="6"/>
  <c r="D26" i="6"/>
  <c r="D30" i="6"/>
  <c r="R113" i="6"/>
  <c r="D7" i="6"/>
  <c r="D33" i="6"/>
  <c r="AC120" i="6"/>
  <c r="D45" i="6"/>
  <c r="O106" i="6"/>
  <c r="J106" i="6"/>
  <c r="K133" i="6"/>
  <c r="E40" i="6"/>
  <c r="V33" i="11" s="1"/>
  <c r="D36" i="12" s="1"/>
  <c r="D20" i="6"/>
  <c r="D57" i="6"/>
  <c r="B10" i="8" s="1"/>
  <c r="D52" i="6"/>
  <c r="B5" i="8" s="1"/>
  <c r="Y135" i="6"/>
  <c r="R135" i="6"/>
  <c r="AL135" i="6"/>
  <c r="E11" i="6"/>
  <c r="V36" i="11" s="1"/>
  <c r="D37" i="12" s="1"/>
  <c r="C23" i="14" s="1"/>
  <c r="E38" i="6"/>
  <c r="D21" i="11" s="1"/>
  <c r="D12" i="12" s="1"/>
  <c r="G3" i="6"/>
  <c r="G69" i="6"/>
  <c r="Q69" i="6" s="1"/>
  <c r="C43" i="6"/>
  <c r="G70" i="6"/>
  <c r="G47" i="6"/>
  <c r="F52" i="6"/>
  <c r="D63" i="6"/>
  <c r="B16" i="8" s="1"/>
  <c r="AK135" i="6"/>
  <c r="AJ135" i="6"/>
  <c r="AG135" i="6"/>
  <c r="W135" i="6"/>
  <c r="W126" i="6"/>
  <c r="D61" i="6"/>
  <c r="B14" i="8" s="1"/>
  <c r="D50" i="6"/>
  <c r="B3" i="8" s="1"/>
  <c r="E52" i="6"/>
  <c r="AD138" i="6"/>
  <c r="G11" i="6"/>
  <c r="G57" i="6"/>
  <c r="G43" i="6"/>
  <c r="G52" i="6"/>
  <c r="C81" i="6"/>
  <c r="E37" i="6"/>
  <c r="D15" i="11" s="1"/>
  <c r="D9" i="12" s="1"/>
  <c r="D11" i="6"/>
  <c r="D69" i="6"/>
  <c r="B22" i="8" s="1"/>
  <c r="AC135" i="6"/>
  <c r="Q135" i="6"/>
  <c r="AM135" i="6"/>
  <c r="AB135" i="6"/>
  <c r="J126" i="6"/>
  <c r="D38" i="6"/>
  <c r="D37" i="6"/>
  <c r="X89" i="6"/>
  <c r="D28" i="6"/>
  <c r="D43" i="6"/>
  <c r="D65" i="6"/>
  <c r="B18" i="8" s="1"/>
  <c r="D77" i="6"/>
  <c r="B32" i="8" s="1"/>
  <c r="D13" i="6"/>
  <c r="D23" i="6"/>
  <c r="C11" i="6"/>
  <c r="C63" i="6"/>
  <c r="C50" i="6"/>
  <c r="G28" i="6"/>
  <c r="O28" i="6" s="1"/>
  <c r="C37" i="6"/>
  <c r="F47" i="6"/>
  <c r="R137" i="6"/>
  <c r="E70" i="6"/>
  <c r="G9" i="6"/>
  <c r="O9" i="6" s="1"/>
  <c r="AL106" i="6"/>
  <c r="V98" i="6"/>
  <c r="C32" i="6"/>
  <c r="G33" i="6"/>
  <c r="L33" i="6" s="1"/>
  <c r="G40" i="6"/>
  <c r="G35" i="6"/>
  <c r="C6" i="6"/>
  <c r="T130" i="6"/>
  <c r="Z106" i="6"/>
  <c r="AE104" i="6"/>
  <c r="D60" i="6"/>
  <c r="B13" i="8" s="1"/>
  <c r="C33" i="6"/>
  <c r="G26" i="6"/>
  <c r="G15" i="6"/>
  <c r="C55" i="6"/>
  <c r="G45" i="6"/>
  <c r="Q134" i="6"/>
  <c r="E15" i="6"/>
  <c r="V55" i="11" s="1"/>
  <c r="AF28" i="12" s="1"/>
  <c r="AD19" i="14" s="1"/>
  <c r="AG104" i="6"/>
  <c r="AK104" i="6"/>
  <c r="AI104" i="6"/>
  <c r="C40" i="6"/>
  <c r="C9" i="6"/>
  <c r="C20" i="6"/>
  <c r="AL104" i="6"/>
  <c r="AC104" i="6"/>
  <c r="AJ104" i="6"/>
  <c r="AH104" i="6"/>
  <c r="D18" i="6"/>
  <c r="G25" i="6"/>
  <c r="G18" i="6"/>
  <c r="T18" i="6" s="1"/>
  <c r="C30" i="6"/>
  <c r="C67" i="6"/>
  <c r="G60" i="6"/>
  <c r="G5" i="6"/>
  <c r="L5" i="6" s="1"/>
  <c r="F15" i="6"/>
  <c r="F78" i="6"/>
  <c r="AL103" i="6"/>
  <c r="D17" i="6"/>
  <c r="AH102" i="6"/>
  <c r="AL102" i="6"/>
  <c r="AK102" i="6"/>
  <c r="C39" i="6"/>
  <c r="Y128" i="6"/>
  <c r="J133" i="6"/>
  <c r="AC102" i="6"/>
  <c r="AN102" i="6"/>
  <c r="AF102" i="6"/>
  <c r="X86" i="6"/>
  <c r="Z133" i="6"/>
  <c r="AJ102" i="6"/>
  <c r="AI102" i="6"/>
  <c r="D53" i="6"/>
  <c r="B6" i="8" s="1"/>
  <c r="D76" i="6"/>
  <c r="B31" i="8" s="1"/>
  <c r="D12" i="6"/>
  <c r="D85" i="6"/>
  <c r="B40" i="8" s="1"/>
  <c r="D39" i="6"/>
  <c r="AD133" i="6"/>
  <c r="AG133" i="6"/>
  <c r="S133" i="6"/>
  <c r="L133" i="6"/>
  <c r="D44" i="6"/>
  <c r="W86" i="6"/>
  <c r="E64" i="6"/>
  <c r="G4" i="6"/>
  <c r="L4" i="6" s="1"/>
  <c r="C14" i="6"/>
  <c r="G53" i="6"/>
  <c r="D54" i="6"/>
  <c r="B7" i="8" s="1"/>
  <c r="D75" i="6"/>
  <c r="B30" i="8" s="1"/>
  <c r="D6" i="6"/>
  <c r="D59" i="6"/>
  <c r="B12" i="8" s="1"/>
  <c r="AH128" i="6"/>
  <c r="E12" i="6"/>
  <c r="V61" i="11" s="1"/>
  <c r="AF31" i="12" s="1"/>
  <c r="AD20" i="14" s="1"/>
  <c r="D4" i="6"/>
  <c r="Q133" i="6"/>
  <c r="AI133" i="6"/>
  <c r="P133" i="6"/>
  <c r="AA133" i="6"/>
  <c r="D14" i="6"/>
  <c r="C24" i="6"/>
  <c r="C66" i="6"/>
  <c r="G29" i="6"/>
  <c r="L29" i="6" s="1"/>
  <c r="E14" i="6"/>
  <c r="D18" i="11" s="1"/>
  <c r="D10" i="12" s="1"/>
  <c r="C10" i="14" s="1"/>
  <c r="C7" i="16" s="1"/>
  <c r="D24" i="6"/>
  <c r="D71" i="6"/>
  <c r="V128" i="6"/>
  <c r="D29" i="6"/>
  <c r="E16" i="6"/>
  <c r="V30" i="11" s="1"/>
  <c r="D34" i="12" s="1"/>
  <c r="C22" i="14" s="1"/>
  <c r="C13" i="16" s="1"/>
  <c r="D2" i="6"/>
  <c r="D64" i="6"/>
  <c r="B17" i="8" s="1"/>
  <c r="T133" i="6"/>
  <c r="AF133" i="6"/>
  <c r="AB133" i="6"/>
  <c r="D19" i="6"/>
  <c r="C64" i="6"/>
  <c r="F19" i="6"/>
  <c r="D16" i="6"/>
  <c r="G24" i="6"/>
  <c r="C17" i="6"/>
  <c r="C12" i="6"/>
  <c r="C19" i="6"/>
  <c r="F53" i="6"/>
  <c r="E19" i="6"/>
  <c r="E24" i="6"/>
  <c r="V67" i="11" s="1"/>
  <c r="AF34" i="12" s="1"/>
  <c r="AD22" i="14" s="1"/>
  <c r="F17" i="6"/>
  <c r="E71" i="6"/>
  <c r="AB87" i="6"/>
  <c r="F2" i="6"/>
  <c r="C16" i="6"/>
  <c r="G17" i="6"/>
  <c r="P17" i="6" s="1"/>
  <c r="J145" i="6"/>
  <c r="G12" i="6"/>
  <c r="C59" i="6"/>
  <c r="G54" i="6"/>
  <c r="U54" i="6" s="1"/>
  <c r="G2" i="6"/>
  <c r="C44" i="6"/>
  <c r="C71" i="6"/>
  <c r="E53" i="6"/>
  <c r="K143" i="6"/>
  <c r="F71" i="6"/>
  <c r="E2" i="6"/>
  <c r="D3" i="11" s="1"/>
  <c r="D3" i="12" s="1"/>
  <c r="C7" i="14" s="1"/>
  <c r="C6" i="16" s="1"/>
  <c r="C5" i="18" s="1"/>
  <c r="B7" i="20" s="1"/>
  <c r="F64" i="6"/>
  <c r="G16" i="6"/>
  <c r="G6" i="6"/>
  <c r="S6" i="6" s="1"/>
  <c r="C4" i="6"/>
  <c r="G66" i="6"/>
  <c r="Q66" i="6" s="1"/>
  <c r="G59" i="6"/>
  <c r="G14" i="6"/>
  <c r="C54" i="6"/>
  <c r="G44" i="6"/>
  <c r="T44" i="6" s="1"/>
  <c r="G39" i="6"/>
  <c r="C29" i="6"/>
  <c r="W120" i="6"/>
  <c r="AG120" i="6"/>
  <c r="J127" i="6"/>
  <c r="AM127" i="6"/>
  <c r="AD126" i="6"/>
  <c r="AE130" i="6"/>
  <c r="D84" i="6"/>
  <c r="B39" i="8" s="1"/>
  <c r="AA120" i="6"/>
  <c r="AF120" i="6"/>
  <c r="AI127" i="6"/>
  <c r="AB127" i="6"/>
  <c r="AJ126" i="6"/>
  <c r="Y126" i="6"/>
  <c r="P132" i="6"/>
  <c r="C65" i="6"/>
  <c r="G84" i="6"/>
  <c r="X84" i="6" s="1"/>
  <c r="W127" i="6"/>
  <c r="AJ127" i="6"/>
  <c r="AL125" i="6"/>
  <c r="AG126" i="6"/>
  <c r="S139" i="6"/>
  <c r="AG132" i="6"/>
  <c r="AD98" i="6"/>
  <c r="AF98" i="6"/>
  <c r="AK98" i="6"/>
  <c r="T132" i="6"/>
  <c r="AL132" i="6"/>
  <c r="C18" i="6"/>
  <c r="G50" i="6"/>
  <c r="L50" i="6" s="1"/>
  <c r="C79" i="6"/>
  <c r="C38" i="6"/>
  <c r="AI98" i="6"/>
  <c r="AE98" i="6"/>
  <c r="AL98" i="6"/>
  <c r="X132" i="6"/>
  <c r="AA132" i="6"/>
  <c r="Q132" i="6"/>
  <c r="AB132" i="6"/>
  <c r="U132" i="6"/>
  <c r="AF112" i="6"/>
  <c r="J113" i="6"/>
  <c r="X143" i="6"/>
  <c r="AC134" i="6"/>
  <c r="D83" i="6"/>
  <c r="B38" i="8" s="1"/>
  <c r="S127" i="6"/>
  <c r="C80" i="6"/>
  <c r="F84" i="6"/>
  <c r="K113" i="6"/>
  <c r="X113" i="6"/>
  <c r="AB113" i="6"/>
  <c r="Y120" i="6"/>
  <c r="U120" i="6"/>
  <c r="O120" i="6"/>
  <c r="R120" i="6"/>
  <c r="AD127" i="6"/>
  <c r="Q127" i="6"/>
  <c r="T127" i="6"/>
  <c r="L112" i="6"/>
  <c r="AM113" i="6"/>
  <c r="AK113" i="6"/>
  <c r="Q113" i="6"/>
  <c r="AL120" i="6"/>
  <c r="AK120" i="6"/>
  <c r="AD120" i="6"/>
  <c r="AA127" i="6"/>
  <c r="O127" i="6"/>
  <c r="AL127" i="6"/>
  <c r="Y115" i="6"/>
  <c r="L134" i="6"/>
  <c r="D80" i="6"/>
  <c r="B35" i="8" s="1"/>
  <c r="C74" i="6"/>
  <c r="G83" i="6"/>
  <c r="W83" i="6" s="1"/>
  <c r="G80" i="6"/>
  <c r="AE80" i="6" s="1"/>
  <c r="F83" i="6"/>
  <c r="F80" i="6"/>
  <c r="V143" i="6"/>
  <c r="D74" i="6"/>
  <c r="B29" i="8" s="1"/>
  <c r="AK134" i="6"/>
  <c r="G74" i="6"/>
  <c r="AG74" i="6" s="1"/>
  <c r="C83" i="6"/>
  <c r="C84" i="6"/>
  <c r="F74" i="6"/>
  <c r="F62" i="6"/>
  <c r="F29" i="6"/>
  <c r="E46" i="6"/>
  <c r="D58" i="11" s="1"/>
  <c r="AF12" i="12" s="1"/>
  <c r="AE122" i="6"/>
  <c r="AB49" i="6"/>
  <c r="G77" i="6"/>
  <c r="P77" i="6" s="1"/>
  <c r="G81" i="6"/>
  <c r="F81" i="6"/>
  <c r="E81" i="6"/>
  <c r="Q122" i="6"/>
  <c r="C82" i="6"/>
  <c r="C78" i="6"/>
  <c r="C77" i="6"/>
  <c r="E8" i="6"/>
  <c r="D36" i="11" s="1"/>
  <c r="D19" i="12" s="1"/>
  <c r="C14" i="14" s="1"/>
  <c r="C9" i="16" s="1"/>
  <c r="C6" i="18" s="1"/>
  <c r="E39" i="6"/>
  <c r="V58" i="11" s="1"/>
  <c r="AF30" i="12" s="1"/>
  <c r="O116" i="6"/>
  <c r="D78" i="6"/>
  <c r="B33" i="8" s="1"/>
  <c r="AK122" i="6"/>
  <c r="G78" i="6"/>
  <c r="X78" i="6" s="1"/>
  <c r="F77" i="6"/>
  <c r="C7" i="6"/>
  <c r="C23" i="6"/>
  <c r="F20" i="6"/>
  <c r="G73" i="6"/>
  <c r="E59" i="6"/>
  <c r="F44" i="6"/>
  <c r="K132" i="6"/>
  <c r="AC132" i="6"/>
  <c r="AN132" i="6"/>
  <c r="R132" i="6"/>
  <c r="O134" i="6"/>
  <c r="F69" i="6"/>
  <c r="F4" i="6"/>
  <c r="F66" i="6"/>
  <c r="E22" i="6"/>
  <c r="D55" i="11" s="1"/>
  <c r="AF10" i="12" s="1"/>
  <c r="AD10" i="14" s="1"/>
  <c r="L44" i="6"/>
  <c r="F34" i="6"/>
  <c r="G85" i="6"/>
  <c r="AF85" i="6" s="1"/>
  <c r="E73" i="6"/>
  <c r="F32" i="6"/>
  <c r="F82" i="6"/>
  <c r="F23" i="6"/>
  <c r="C73" i="6"/>
  <c r="G76" i="6"/>
  <c r="P76" i="6" s="1"/>
  <c r="F48" i="6"/>
  <c r="F85" i="6"/>
  <c r="F18" i="6"/>
  <c r="F10" i="6"/>
  <c r="E41" i="6"/>
  <c r="D46" i="11" s="1"/>
  <c r="AF6" i="12" s="1"/>
  <c r="E63" i="6"/>
  <c r="E23" i="6"/>
  <c r="C75" i="6"/>
  <c r="E57" i="6"/>
  <c r="E55" i="6"/>
  <c r="F75" i="6"/>
  <c r="F54" i="6"/>
  <c r="F61" i="6"/>
  <c r="G75" i="6"/>
  <c r="AD75" i="6" s="1"/>
  <c r="E45" i="6"/>
  <c r="E26" i="6"/>
  <c r="D9" i="11" s="1"/>
  <c r="D6" i="12" s="1"/>
  <c r="F57" i="6"/>
  <c r="F70" i="6"/>
  <c r="E58" i="6"/>
  <c r="E30" i="6"/>
  <c r="E25" i="6"/>
  <c r="D12" i="11" s="1"/>
  <c r="D7" i="12" s="1"/>
  <c r="C8" i="14" s="1"/>
  <c r="F7" i="6"/>
  <c r="AN122" i="6"/>
  <c r="D3" i="6"/>
  <c r="F55" i="6"/>
  <c r="F67" i="6"/>
  <c r="F33" i="6"/>
  <c r="F30" i="6"/>
  <c r="T134" i="6"/>
  <c r="AE114" i="6"/>
  <c r="C3" i="6"/>
  <c r="G32" i="6"/>
  <c r="Y32" i="6" s="1"/>
  <c r="G65" i="6"/>
  <c r="U65" i="6" s="1"/>
  <c r="C25" i="6"/>
  <c r="C26" i="6"/>
  <c r="C58" i="6"/>
  <c r="C35" i="6"/>
  <c r="C61" i="6"/>
  <c r="G20" i="6"/>
  <c r="L20" i="6" s="1"/>
  <c r="C85" i="6"/>
  <c r="C5" i="6"/>
  <c r="G37" i="6"/>
  <c r="C76" i="6"/>
  <c r="F5" i="6"/>
  <c r="F65" i="6"/>
  <c r="E35" i="6"/>
  <c r="V27" i="11" s="1"/>
  <c r="D33" i="12" s="1"/>
  <c r="F9" i="6"/>
  <c r="F6" i="6"/>
  <c r="F13" i="6"/>
  <c r="F50" i="6"/>
  <c r="F60" i="6"/>
  <c r="E43" i="6"/>
  <c r="D33" i="11" s="1"/>
  <c r="D18" i="12" s="1"/>
  <c r="E3" i="6"/>
  <c r="V73" i="11" s="1"/>
  <c r="AF37" i="12" s="1"/>
  <c r="AD23" i="14" s="1"/>
  <c r="C22" i="16" s="1"/>
  <c r="G7" i="6"/>
  <c r="X7" i="6" s="1"/>
  <c r="G38" i="6"/>
  <c r="G67" i="6"/>
  <c r="Z67" i="6" s="1"/>
  <c r="C28" i="6"/>
  <c r="C13" i="6"/>
  <c r="C45" i="6"/>
  <c r="F76" i="6"/>
  <c r="AF123" i="6"/>
  <c r="F28" i="6"/>
  <c r="W139" i="6"/>
  <c r="V139" i="6"/>
  <c r="AB130" i="6"/>
  <c r="R130" i="6"/>
  <c r="C515" i="5"/>
  <c r="AI138" i="6"/>
  <c r="C4" i="11"/>
  <c r="U77" i="11" s="1"/>
  <c r="AJ133" i="6"/>
  <c r="AE133" i="6"/>
  <c r="X133" i="6"/>
  <c r="O133" i="6"/>
  <c r="AM133" i="6"/>
  <c r="U133" i="6"/>
  <c r="Y133" i="6"/>
  <c r="W133" i="6"/>
  <c r="AL133" i="6"/>
  <c r="R133" i="6"/>
  <c r="AN133" i="6"/>
  <c r="AK133" i="6"/>
  <c r="AC133" i="6"/>
  <c r="AH133" i="6"/>
  <c r="AM132" i="6"/>
  <c r="J132" i="6"/>
  <c r="S132" i="6"/>
  <c r="O132" i="6"/>
  <c r="Z132" i="6"/>
  <c r="AE132" i="6"/>
  <c r="AD132" i="6"/>
  <c r="W132" i="6"/>
  <c r="AI132" i="6"/>
  <c r="V132" i="6"/>
  <c r="Y132" i="6"/>
  <c r="L132" i="6"/>
  <c r="AF132" i="6"/>
  <c r="AH132" i="6"/>
  <c r="AH139" i="6"/>
  <c r="AK139" i="6"/>
  <c r="AJ130" i="6"/>
  <c r="AM130" i="6"/>
  <c r="J138" i="6"/>
  <c r="AA143" i="6"/>
  <c r="AB143" i="6"/>
  <c r="O143" i="6"/>
  <c r="Y143" i="6"/>
  <c r="T143" i="6"/>
  <c r="W143" i="6"/>
  <c r="Z143" i="6"/>
  <c r="S143" i="6"/>
  <c r="AI134" i="6"/>
  <c r="Z134" i="6"/>
  <c r="K134" i="6"/>
  <c r="AF134" i="6"/>
  <c r="S134" i="6"/>
  <c r="AJ134" i="6"/>
  <c r="P134" i="6"/>
  <c r="U134" i="6"/>
  <c r="AA134" i="6"/>
  <c r="X134" i="6"/>
  <c r="AG134" i="6"/>
  <c r="Y134" i="6"/>
  <c r="AE134" i="6"/>
  <c r="AH134" i="6"/>
  <c r="AN139" i="6"/>
  <c r="P139" i="6"/>
  <c r="AL139" i="6"/>
  <c r="AD139" i="6"/>
  <c r="AJ139" i="6"/>
  <c r="O139" i="6"/>
  <c r="AI139" i="6"/>
  <c r="AB139" i="6"/>
  <c r="J139" i="6"/>
  <c r="Y139" i="6"/>
  <c r="X139" i="6"/>
  <c r="AG139" i="6"/>
  <c r="T139" i="6"/>
  <c r="AA139" i="6"/>
  <c r="AM139" i="6"/>
  <c r="AH130" i="6"/>
  <c r="AG130" i="6"/>
  <c r="X130" i="6"/>
  <c r="AA130" i="6"/>
  <c r="V130" i="6"/>
  <c r="AL130" i="6"/>
  <c r="Z130" i="6"/>
  <c r="AN130" i="6"/>
  <c r="AK130" i="6"/>
  <c r="AI130" i="6"/>
  <c r="AC130" i="6"/>
  <c r="AD130" i="6"/>
  <c r="O130" i="6"/>
  <c r="AF130" i="6"/>
  <c r="U130" i="6"/>
  <c r="V114" i="6"/>
  <c r="AJ114" i="6"/>
  <c r="W114" i="6"/>
  <c r="AN114" i="6"/>
  <c r="AG114" i="6"/>
  <c r="Z114" i="6"/>
  <c r="R114" i="6"/>
  <c r="Q114" i="6"/>
  <c r="T114" i="6"/>
  <c r="AK114" i="6"/>
  <c r="U114" i="6"/>
  <c r="J136" i="6"/>
  <c r="AI136" i="6"/>
  <c r="O136" i="6"/>
  <c r="R136" i="6"/>
  <c r="AC136" i="6"/>
  <c r="AJ136" i="6"/>
  <c r="Q136" i="6"/>
  <c r="AF136" i="6"/>
  <c r="AD136" i="6"/>
  <c r="L136" i="6"/>
  <c r="K136" i="6"/>
  <c r="V136" i="6"/>
  <c r="AN136" i="6"/>
  <c r="AA136" i="6"/>
  <c r="Z126" i="6"/>
  <c r="T126" i="6"/>
  <c r="AM126" i="6"/>
  <c r="AI126" i="6"/>
  <c r="R126" i="6"/>
  <c r="U126" i="6"/>
  <c r="L126" i="6"/>
  <c r="AE126" i="6"/>
  <c r="S126" i="6"/>
  <c r="V126" i="6"/>
  <c r="K126" i="6"/>
  <c r="AK126" i="6"/>
  <c r="AH126" i="6"/>
  <c r="AF126" i="6"/>
  <c r="X126" i="6"/>
  <c r="AC28" i="6"/>
  <c r="K145" i="6"/>
  <c r="L145" i="6"/>
  <c r="T145" i="6"/>
  <c r="V145" i="6"/>
  <c r="W145" i="6"/>
  <c r="S145" i="6"/>
  <c r="O145" i="6"/>
  <c r="Z145" i="6"/>
  <c r="AB145" i="6"/>
  <c r="R145" i="6"/>
  <c r="P145" i="6"/>
  <c r="X145" i="6"/>
  <c r="AA138" i="6"/>
  <c r="Q138" i="6"/>
  <c r="X138" i="6"/>
  <c r="AK138" i="6"/>
  <c r="L138" i="6"/>
  <c r="Y138" i="6"/>
  <c r="AF138" i="6"/>
  <c r="AN138" i="6"/>
  <c r="AL138" i="6"/>
  <c r="U138" i="6"/>
  <c r="AC138" i="6"/>
  <c r="AH138" i="6"/>
  <c r="P138" i="6"/>
  <c r="AE138" i="6"/>
  <c r="AM138" i="6"/>
  <c r="Z138" i="6"/>
  <c r="T138" i="6"/>
  <c r="AG138" i="6"/>
  <c r="R138" i="6"/>
  <c r="AJ138" i="6"/>
  <c r="W138" i="6"/>
  <c r="W99" i="6"/>
  <c r="Y99" i="6"/>
  <c r="AB99" i="6"/>
  <c r="AG99" i="6"/>
  <c r="AJ99" i="6"/>
  <c r="Q99" i="6"/>
  <c r="K99" i="6"/>
  <c r="J99" i="6"/>
  <c r="S99" i="6"/>
  <c r="U99" i="6"/>
  <c r="AL99" i="6"/>
  <c r="L99" i="6"/>
  <c r="AK99" i="6"/>
  <c r="AD91" i="6"/>
  <c r="Y113" i="6"/>
  <c r="AF113" i="6"/>
  <c r="AI113" i="6"/>
  <c r="AN113" i="6"/>
  <c r="T113" i="6"/>
  <c r="AC113" i="6"/>
  <c r="U113" i="6"/>
  <c r="S113" i="6"/>
  <c r="P113" i="6"/>
  <c r="AE113" i="6"/>
  <c r="AL113" i="6"/>
  <c r="Z113" i="6"/>
  <c r="AD113" i="6"/>
  <c r="S120" i="6"/>
  <c r="AM120" i="6"/>
  <c r="X120" i="6"/>
  <c r="K120" i="6"/>
  <c r="AE120" i="6"/>
  <c r="V120" i="6"/>
  <c r="Q120" i="6"/>
  <c r="AJ120" i="6"/>
  <c r="Z120" i="6"/>
  <c r="AB120" i="6"/>
  <c r="J120" i="6"/>
  <c r="L120" i="6"/>
  <c r="P120" i="6"/>
  <c r="AI120" i="6"/>
  <c r="Y116" i="6"/>
  <c r="AH127" i="6"/>
  <c r="AE127" i="6"/>
  <c r="X127" i="6"/>
  <c r="K127" i="6"/>
  <c r="AK127" i="6"/>
  <c r="AF127" i="6"/>
  <c r="AG127" i="6"/>
  <c r="P127" i="6"/>
  <c r="R127" i="6"/>
  <c r="Y127" i="6"/>
  <c r="AN127" i="6"/>
  <c r="V127" i="6"/>
  <c r="Z127" i="6"/>
  <c r="AD106" i="6"/>
  <c r="T106" i="6"/>
  <c r="Q106" i="6"/>
  <c r="AA106" i="6"/>
  <c r="Y106" i="6"/>
  <c r="AE106" i="6"/>
  <c r="P106" i="6"/>
  <c r="AI106" i="6"/>
  <c r="L106" i="6"/>
  <c r="S106" i="6"/>
  <c r="AK106" i="6"/>
  <c r="AG106" i="6"/>
  <c r="AN106" i="6"/>
  <c r="AM106" i="6"/>
  <c r="S135" i="6"/>
  <c r="X135" i="6"/>
  <c r="AE135" i="6"/>
  <c r="AH135" i="6"/>
  <c r="Z135" i="6"/>
  <c r="AI135" i="6"/>
  <c r="AN135" i="6"/>
  <c r="AA135" i="6"/>
  <c r="T135" i="6"/>
  <c r="J135" i="6"/>
  <c r="AF135" i="6"/>
  <c r="U135" i="6"/>
  <c r="AD135" i="6"/>
  <c r="AN126" i="6"/>
  <c r="AB126" i="6"/>
  <c r="O126" i="6"/>
  <c r="P126" i="6"/>
  <c r="Q126" i="6"/>
  <c r="AL126" i="6"/>
  <c r="AA126" i="6"/>
  <c r="P136" i="6"/>
  <c r="AG136" i="6"/>
  <c r="S136" i="6"/>
  <c r="AK136" i="6"/>
  <c r="AH136" i="6"/>
  <c r="AB136" i="6"/>
  <c r="U136" i="6"/>
  <c r="Z136" i="6"/>
  <c r="R143" i="6"/>
  <c r="P143" i="6"/>
  <c r="J143" i="6"/>
  <c r="L143" i="6"/>
  <c r="U143" i="6"/>
  <c r="AB134" i="6"/>
  <c r="W134" i="6"/>
  <c r="R134" i="6"/>
  <c r="V134" i="6"/>
  <c r="AM134" i="6"/>
  <c r="AN134" i="6"/>
  <c r="J134" i="6"/>
  <c r="AL134" i="6"/>
  <c r="U139" i="6"/>
  <c r="AE139" i="6"/>
  <c r="K139" i="6"/>
  <c r="R139" i="6"/>
  <c r="L139" i="6"/>
  <c r="Q139" i="6"/>
  <c r="AF139" i="6"/>
  <c r="Q130" i="6"/>
  <c r="S130" i="6"/>
  <c r="Y130" i="6"/>
  <c r="K130" i="6"/>
  <c r="W130" i="6"/>
  <c r="P130" i="6"/>
  <c r="L130" i="6"/>
  <c r="U145" i="6"/>
  <c r="Q145" i="6"/>
  <c r="AA145" i="6"/>
  <c r="K114" i="6"/>
  <c r="O138" i="6"/>
  <c r="AB138" i="6"/>
  <c r="V138" i="6"/>
  <c r="S138" i="6"/>
  <c r="AD145" i="6"/>
  <c r="AF145" i="6"/>
  <c r="AH145" i="6"/>
  <c r="AJ145" i="6"/>
  <c r="AL145" i="6"/>
  <c r="AN145" i="6"/>
  <c r="AC145" i="6"/>
  <c r="AE145" i="6"/>
  <c r="AG145" i="6"/>
  <c r="AI145" i="6"/>
  <c r="AK145" i="6"/>
  <c r="AM145" i="6"/>
  <c r="AD144" i="6"/>
  <c r="AL144" i="6"/>
  <c r="AJ144" i="6"/>
  <c r="AK144" i="6"/>
  <c r="AG144" i="6"/>
  <c r="AC144" i="6"/>
  <c r="AH144" i="6"/>
  <c r="AF144" i="6"/>
  <c r="AN144" i="6"/>
  <c r="AM144" i="6"/>
  <c r="AI144" i="6"/>
  <c r="AE144" i="6"/>
  <c r="C536" i="5"/>
  <c r="P112" i="6"/>
  <c r="O112" i="6"/>
  <c r="AN112" i="6"/>
  <c r="R112" i="6"/>
  <c r="AJ122" i="6"/>
  <c r="AC122" i="6"/>
  <c r="L122" i="6"/>
  <c r="AB122" i="6"/>
  <c r="AH116" i="6"/>
  <c r="R128" i="6"/>
  <c r="AJ44" i="6"/>
  <c r="AL114" i="6"/>
  <c r="AM114" i="6"/>
  <c r="AC114" i="6"/>
  <c r="AA114" i="6"/>
  <c r="AH114" i="6"/>
  <c r="O114" i="6"/>
  <c r="J114" i="6"/>
  <c r="Y114" i="6"/>
  <c r="AD114" i="6"/>
  <c r="AI114" i="6"/>
  <c r="AF114" i="6"/>
  <c r="AB114" i="6"/>
  <c r="P114" i="6"/>
  <c r="L114" i="6"/>
  <c r="X114" i="6"/>
  <c r="C944" i="5"/>
  <c r="AF44" i="6"/>
  <c r="AE94" i="6"/>
  <c r="AJ72" i="6"/>
  <c r="U94" i="6"/>
  <c r="AJ101" i="6"/>
  <c r="AB101" i="6"/>
  <c r="R108" i="6"/>
  <c r="J118" i="6"/>
  <c r="AD94" i="6"/>
  <c r="J101" i="6"/>
  <c r="T108" i="6"/>
  <c r="O118" i="6"/>
  <c r="S117" i="6"/>
  <c r="AC137" i="6"/>
  <c r="L101" i="6"/>
  <c r="AN118" i="6"/>
  <c r="AB94" i="6"/>
  <c r="Z94" i="6"/>
  <c r="T101" i="6"/>
  <c r="S108" i="6"/>
  <c r="U92" i="6"/>
  <c r="AC92" i="6"/>
  <c r="AF92" i="6"/>
  <c r="AB92" i="6"/>
  <c r="P92" i="6"/>
  <c r="AI92" i="6"/>
  <c r="Z92" i="6"/>
  <c r="Z116" i="6"/>
  <c r="L116" i="6"/>
  <c r="AF116" i="6"/>
  <c r="AN116" i="6"/>
  <c r="AB116" i="6"/>
  <c r="P116" i="6"/>
  <c r="AK116" i="6"/>
  <c r="S116" i="6"/>
  <c r="J116" i="6"/>
  <c r="AJ116" i="6"/>
  <c r="AM116" i="6"/>
  <c r="AL116" i="6"/>
  <c r="X116" i="6"/>
  <c r="W116" i="6"/>
  <c r="K116" i="6"/>
  <c r="U116" i="6"/>
  <c r="AE116" i="6"/>
  <c r="AI116" i="6"/>
  <c r="R116" i="6"/>
  <c r="AC116" i="6"/>
  <c r="T116" i="6"/>
  <c r="Q116" i="6"/>
  <c r="R49" i="6"/>
  <c r="AJ49" i="6"/>
  <c r="AN49" i="6"/>
  <c r="AI49" i="6"/>
  <c r="AK49" i="6"/>
  <c r="AE49" i="6"/>
  <c r="AC49" i="6"/>
  <c r="AG49" i="6"/>
  <c r="U49" i="6"/>
  <c r="AF49" i="6"/>
  <c r="AL49" i="6"/>
  <c r="Y49" i="6"/>
  <c r="Q49" i="6"/>
  <c r="J49" i="6"/>
  <c r="AD49" i="6"/>
  <c r="V119" i="6"/>
  <c r="AE119" i="6"/>
  <c r="AN119" i="6"/>
  <c r="AF119" i="6"/>
  <c r="AH119" i="6"/>
  <c r="P119" i="6"/>
  <c r="T119" i="6"/>
  <c r="AA119" i="6"/>
  <c r="X119" i="6"/>
  <c r="AL119" i="6"/>
  <c r="Y119" i="6"/>
  <c r="AG119" i="6"/>
  <c r="AD119" i="6"/>
  <c r="AH49" i="6"/>
  <c r="AD116" i="6"/>
  <c r="V116" i="6"/>
  <c r="T92" i="6"/>
  <c r="K119" i="6"/>
  <c r="AM49" i="6"/>
  <c r="AA116" i="6"/>
  <c r="O103" i="6"/>
  <c r="AK103" i="6"/>
  <c r="X103" i="6"/>
  <c r="R103" i="6"/>
  <c r="Y103" i="6"/>
  <c r="AJ103" i="6"/>
  <c r="AF103" i="6"/>
  <c r="AC103" i="6"/>
  <c r="P103" i="6"/>
  <c r="Q103" i="6"/>
  <c r="AI103" i="6"/>
  <c r="W103" i="6"/>
  <c r="AH103" i="6"/>
  <c r="U103" i="6"/>
  <c r="AA103" i="6"/>
  <c r="Z103" i="6"/>
  <c r="K103" i="6"/>
  <c r="V103" i="6"/>
  <c r="AG103" i="6"/>
  <c r="AB103" i="6"/>
  <c r="AN103" i="6"/>
  <c r="AD103" i="6"/>
  <c r="Q128" i="6"/>
  <c r="AN128" i="6"/>
  <c r="P128" i="6"/>
  <c r="AG128" i="6"/>
  <c r="AD128" i="6"/>
  <c r="Z128" i="6"/>
  <c r="W128" i="6"/>
  <c r="AH115" i="6"/>
  <c r="Q115" i="6"/>
  <c r="AF115" i="6"/>
  <c r="J115" i="6"/>
  <c r="AM115" i="6"/>
  <c r="AN115" i="6"/>
  <c r="S115" i="6"/>
  <c r="AB115" i="6"/>
  <c r="U115" i="6"/>
  <c r="W115" i="6"/>
  <c r="AL115" i="6"/>
  <c r="O115" i="6"/>
  <c r="AD115" i="6"/>
  <c r="T115" i="6"/>
  <c r="AI115" i="6"/>
  <c r="L115" i="6"/>
  <c r="AJ115" i="6"/>
  <c r="AE115" i="6"/>
  <c r="K115" i="6"/>
  <c r="X115" i="6"/>
  <c r="Z115" i="6"/>
  <c r="AA115" i="6"/>
  <c r="AB141" i="6"/>
  <c r="AI141" i="6"/>
  <c r="AL141" i="6"/>
  <c r="P141" i="6"/>
  <c r="Z141" i="6"/>
  <c r="K141" i="6"/>
  <c r="Y141" i="6"/>
  <c r="AM141" i="6"/>
  <c r="X141" i="6"/>
  <c r="U141" i="6"/>
  <c r="W112" i="6"/>
  <c r="AG112" i="6"/>
  <c r="X112" i="6"/>
  <c r="AC112" i="6"/>
  <c r="U112" i="6"/>
  <c r="V112" i="6"/>
  <c r="K112" i="6"/>
  <c r="AH112" i="6"/>
  <c r="P122" i="6"/>
  <c r="AA122" i="6"/>
  <c r="J122" i="6"/>
  <c r="W122" i="6"/>
  <c r="AI122" i="6"/>
  <c r="AM122" i="6"/>
  <c r="AF122" i="6"/>
  <c r="AD122" i="6"/>
  <c r="AA128" i="6"/>
  <c r="AK128" i="6"/>
  <c r="AI128" i="6"/>
  <c r="AC128" i="6"/>
  <c r="L128" i="6"/>
  <c r="S128" i="6"/>
  <c r="AK115" i="6"/>
  <c r="P115" i="6"/>
  <c r="AM103" i="6"/>
  <c r="AE103" i="6"/>
  <c r="AC141" i="6"/>
  <c r="O144" i="6"/>
  <c r="AE112" i="6"/>
  <c r="Z112" i="6"/>
  <c r="AD112" i="6"/>
  <c r="Y112" i="6"/>
  <c r="AL112" i="6"/>
  <c r="T112" i="6"/>
  <c r="Y122" i="6"/>
  <c r="U122" i="6"/>
  <c r="AH122" i="6"/>
  <c r="R122" i="6"/>
  <c r="AG122" i="6"/>
  <c r="Z122" i="6"/>
  <c r="S122" i="6"/>
  <c r="AJ128" i="6"/>
  <c r="J128" i="6"/>
  <c r="AE128" i="6"/>
  <c r="T128" i="6"/>
  <c r="O128" i="6"/>
  <c r="AF128" i="6"/>
  <c r="AG115" i="6"/>
  <c r="V115" i="6"/>
  <c r="L103" i="6"/>
  <c r="T103" i="6"/>
  <c r="AF141" i="6"/>
  <c r="V144" i="6"/>
  <c r="AA144" i="6"/>
  <c r="R144" i="6"/>
  <c r="X144" i="6"/>
  <c r="AB144" i="6"/>
  <c r="T144" i="6"/>
  <c r="S144" i="6"/>
  <c r="U144" i="6"/>
  <c r="Y144" i="6"/>
  <c r="Q144" i="6"/>
  <c r="W144" i="6"/>
  <c r="L144" i="6"/>
  <c r="K144" i="6"/>
  <c r="AJ112" i="6"/>
  <c r="J112" i="6"/>
  <c r="Q112" i="6"/>
  <c r="AM112" i="6"/>
  <c r="AB112" i="6"/>
  <c r="S112" i="6"/>
  <c r="AK112" i="6"/>
  <c r="K122" i="6"/>
  <c r="X122" i="6"/>
  <c r="T122" i="6"/>
  <c r="AL122" i="6"/>
  <c r="V122" i="6"/>
  <c r="O122" i="6"/>
  <c r="AB128" i="6"/>
  <c r="AL128" i="6"/>
  <c r="K128" i="6"/>
  <c r="X128" i="6"/>
  <c r="U128" i="6"/>
  <c r="R115" i="6"/>
  <c r="S103" i="6"/>
  <c r="J103" i="6"/>
  <c r="AA141" i="6"/>
  <c r="J144" i="6"/>
  <c r="Z144" i="6"/>
  <c r="AK143" i="6"/>
  <c r="AM143" i="6"/>
  <c r="P121" i="6"/>
  <c r="X121" i="6"/>
  <c r="Z121" i="6"/>
  <c r="AA121" i="6"/>
  <c r="AI121" i="6"/>
  <c r="S121" i="6"/>
  <c r="U121" i="6"/>
  <c r="Z118" i="6"/>
  <c r="AG118" i="6"/>
  <c r="AJ118" i="6"/>
  <c r="V118" i="6"/>
  <c r="AC118" i="6"/>
  <c r="Y118" i="6"/>
  <c r="AH118" i="6"/>
  <c r="Q118" i="6"/>
  <c r="AA118" i="6"/>
  <c r="AD118" i="6"/>
  <c r="S118" i="6"/>
  <c r="W118" i="6"/>
  <c r="R118" i="6"/>
  <c r="AB118" i="6"/>
  <c r="AI118" i="6"/>
  <c r="AD129" i="6"/>
  <c r="AK129" i="6"/>
  <c r="W129" i="6"/>
  <c r="AG129" i="6"/>
  <c r="AB129" i="6"/>
  <c r="R129" i="6"/>
  <c r="AF129" i="6"/>
  <c r="AF33" i="6"/>
  <c r="Y94" i="6"/>
  <c r="AJ94" i="6"/>
  <c r="T94" i="6"/>
  <c r="AF94" i="6"/>
  <c r="AF101" i="6"/>
  <c r="S101" i="6"/>
  <c r="P101" i="6"/>
  <c r="X101" i="6"/>
  <c r="K108" i="6"/>
  <c r="AJ108" i="6"/>
  <c r="AK108" i="6"/>
  <c r="X118" i="6"/>
  <c r="AA94" i="6"/>
  <c r="V94" i="6"/>
  <c r="S94" i="6"/>
  <c r="K94" i="6"/>
  <c r="W101" i="6"/>
  <c r="AN101" i="6"/>
  <c r="AA101" i="6"/>
  <c r="O101" i="6"/>
  <c r="K101" i="6"/>
  <c r="AK101" i="6"/>
  <c r="J108" i="6"/>
  <c r="AC108" i="6"/>
  <c r="AF108" i="6"/>
  <c r="P118" i="6"/>
  <c r="AL118" i="6"/>
  <c r="K118" i="6"/>
  <c r="T118" i="6"/>
  <c r="V72" i="6"/>
  <c r="Q94" i="6"/>
  <c r="AL94" i="6"/>
  <c r="L94" i="6"/>
  <c r="AG94" i="6"/>
  <c r="O94" i="6"/>
  <c r="X94" i="6"/>
  <c r="AH94" i="6"/>
  <c r="O90" i="6"/>
  <c r="P90" i="6"/>
  <c r="R90" i="6"/>
  <c r="L90" i="6"/>
  <c r="AG90" i="6"/>
  <c r="AM90" i="6"/>
  <c r="K90" i="6"/>
  <c r="AL108" i="6"/>
  <c r="AB108" i="6"/>
  <c r="Z108" i="6"/>
  <c r="X108" i="6"/>
  <c r="AG108" i="6"/>
  <c r="U108" i="6"/>
  <c r="AD108" i="6"/>
  <c r="AE108" i="6"/>
  <c r="P108" i="6"/>
  <c r="O108" i="6"/>
  <c r="L108" i="6"/>
  <c r="AA108" i="6"/>
  <c r="AH108" i="6"/>
  <c r="Y108" i="6"/>
  <c r="Q108" i="6"/>
  <c r="AF117" i="6"/>
  <c r="Q117" i="6"/>
  <c r="AK117" i="6"/>
  <c r="X117" i="6"/>
  <c r="AH117" i="6"/>
  <c r="AA117" i="6"/>
  <c r="L117" i="6"/>
  <c r="AI117" i="6"/>
  <c r="P117" i="6"/>
  <c r="R117" i="6"/>
  <c r="J117" i="6"/>
  <c r="AE117" i="6"/>
  <c r="AN117" i="6"/>
  <c r="AC117" i="6"/>
  <c r="O117" i="6"/>
  <c r="AB117" i="6"/>
  <c r="AM117" i="6"/>
  <c r="AJ117" i="6"/>
  <c r="Z117" i="6"/>
  <c r="K117" i="6"/>
  <c r="T117" i="6"/>
  <c r="V117" i="6"/>
  <c r="W117" i="6"/>
  <c r="AG117" i="6"/>
  <c r="Y117" i="6"/>
  <c r="AL87" i="6"/>
  <c r="AC87" i="6"/>
  <c r="Z87" i="6"/>
  <c r="O87" i="6"/>
  <c r="P87" i="6"/>
  <c r="K87" i="6"/>
  <c r="AH87" i="6"/>
  <c r="AJ87" i="6"/>
  <c r="V87" i="6"/>
  <c r="AE87" i="6"/>
  <c r="AG87" i="6"/>
  <c r="AD87" i="6"/>
  <c r="R87" i="6"/>
  <c r="L87" i="6"/>
  <c r="J87" i="6"/>
  <c r="Q87" i="6"/>
  <c r="Y87" i="6"/>
  <c r="U87" i="6"/>
  <c r="X87" i="6"/>
  <c r="S87" i="6"/>
  <c r="AK87" i="6"/>
  <c r="AA87" i="6"/>
  <c r="AF87" i="6"/>
  <c r="T87" i="6"/>
  <c r="AN87" i="6"/>
  <c r="AI87" i="6"/>
  <c r="AM87" i="6"/>
  <c r="W87" i="6"/>
  <c r="AN94" i="6"/>
  <c r="W94" i="6"/>
  <c r="AM94" i="6"/>
  <c r="R94" i="6"/>
  <c r="AK94" i="6"/>
  <c r="P94" i="6"/>
  <c r="Q101" i="6"/>
  <c r="AD101" i="6"/>
  <c r="AL101" i="6"/>
  <c r="AG101" i="6"/>
  <c r="W108" i="6"/>
  <c r="AI108" i="6"/>
  <c r="AN108" i="6"/>
  <c r="L118" i="6"/>
  <c r="AF118" i="6"/>
  <c r="AM118" i="6"/>
  <c r="AL117" i="6"/>
  <c r="L97" i="6"/>
  <c r="R97" i="6"/>
  <c r="AK97" i="6"/>
  <c r="AE97" i="6"/>
  <c r="Z97" i="6"/>
  <c r="AI97" i="6"/>
  <c r="AN97" i="6"/>
  <c r="AC97" i="6"/>
  <c r="T137" i="6"/>
  <c r="Y137" i="6"/>
  <c r="L137" i="6"/>
  <c r="J137" i="6"/>
  <c r="Z137" i="6"/>
  <c r="AH137" i="6"/>
  <c r="P137" i="6"/>
  <c r="AG137" i="6"/>
  <c r="O137" i="6"/>
  <c r="Q137" i="6"/>
  <c r="AB137" i="6"/>
  <c r="S137" i="6"/>
  <c r="AI137" i="6"/>
  <c r="V137" i="6"/>
  <c r="AJ137" i="6"/>
  <c r="W137" i="6"/>
  <c r="AF137" i="6"/>
  <c r="AK137" i="6"/>
  <c r="AM137" i="6"/>
  <c r="AA137" i="6"/>
  <c r="AN137" i="6"/>
  <c r="AE137" i="6"/>
  <c r="K137" i="6"/>
  <c r="X137" i="6"/>
  <c r="U137" i="6"/>
  <c r="AD137" i="6"/>
  <c r="AL137" i="6"/>
  <c r="V111" i="6"/>
  <c r="AG111" i="6"/>
  <c r="AM111" i="6"/>
  <c r="AL111" i="6"/>
  <c r="AN111" i="6"/>
  <c r="Y111" i="6"/>
  <c r="U101" i="6"/>
  <c r="AE101" i="6"/>
  <c r="V101" i="6"/>
  <c r="AC101" i="6"/>
  <c r="AI101" i="6"/>
  <c r="AM101" i="6"/>
  <c r="Z101" i="6"/>
  <c r="AH72" i="6"/>
  <c r="K72" i="6"/>
  <c r="O72" i="6"/>
  <c r="AG72" i="6"/>
  <c r="S72" i="6"/>
  <c r="AC72" i="6"/>
  <c r="W72" i="6"/>
  <c r="AB72" i="6"/>
  <c r="AE72" i="6"/>
  <c r="R72" i="6"/>
  <c r="AF72" i="6"/>
  <c r="AM72" i="6"/>
  <c r="AN72" i="6"/>
  <c r="Y72" i="6"/>
  <c r="AL72" i="6"/>
  <c r="P72" i="6"/>
  <c r="X72" i="6"/>
  <c r="AA72" i="6"/>
  <c r="L72" i="6"/>
  <c r="AD72" i="6"/>
  <c r="AI72" i="6"/>
  <c r="AK72" i="6"/>
  <c r="Z72" i="6"/>
  <c r="U72" i="6"/>
  <c r="T72" i="6"/>
  <c r="J94" i="6"/>
  <c r="AI94" i="6"/>
  <c r="Y101" i="6"/>
  <c r="AH101" i="6"/>
  <c r="AM108" i="6"/>
  <c r="U118" i="6"/>
  <c r="AE118" i="6"/>
  <c r="AD117" i="6"/>
  <c r="Q72" i="6"/>
  <c r="AH143" i="6"/>
  <c r="AE143" i="6"/>
  <c r="AD143" i="6"/>
  <c r="AF143" i="6"/>
  <c r="AC143" i="6"/>
  <c r="AN143" i="6"/>
  <c r="AJ143" i="6"/>
  <c r="AG143" i="6"/>
  <c r="AL143" i="6"/>
  <c r="AI143" i="6"/>
  <c r="U97" i="6"/>
  <c r="T97" i="6"/>
  <c r="Q97" i="6"/>
  <c r="AF97" i="6"/>
  <c r="S97" i="6"/>
  <c r="AB97" i="6"/>
  <c r="P97" i="6"/>
  <c r="AG97" i="6"/>
  <c r="AD97" i="6"/>
  <c r="Y97" i="6"/>
  <c r="AM97" i="6"/>
  <c r="AL97" i="6"/>
  <c r="X97" i="6"/>
  <c r="W97" i="6"/>
  <c r="J97" i="6"/>
  <c r="AJ97" i="6"/>
  <c r="K97" i="6"/>
  <c r="V97" i="6"/>
  <c r="O97" i="6"/>
  <c r="AA97" i="6"/>
  <c r="AH97" i="6"/>
  <c r="T121" i="6"/>
  <c r="AG121" i="6"/>
  <c r="K121" i="6"/>
  <c r="Y121" i="6"/>
  <c r="L121" i="6"/>
  <c r="AB121" i="6"/>
  <c r="J121" i="6"/>
  <c r="AH121" i="6"/>
  <c r="O121" i="6"/>
  <c r="AN121" i="6"/>
  <c r="AE121" i="6"/>
  <c r="R121" i="6"/>
  <c r="AM121" i="6"/>
  <c r="V121" i="6"/>
  <c r="AJ121" i="6"/>
  <c r="Q121" i="6"/>
  <c r="AC121" i="6"/>
  <c r="W121" i="6"/>
  <c r="AF121" i="6"/>
  <c r="AK121" i="6"/>
  <c r="AL121" i="6"/>
  <c r="AD121" i="6"/>
  <c r="X90" i="6"/>
  <c r="AH90" i="6"/>
  <c r="AB90" i="6"/>
  <c r="T90" i="6"/>
  <c r="Y90" i="6"/>
  <c r="V90" i="6"/>
  <c r="Q90" i="6"/>
  <c r="AK90" i="6"/>
  <c r="S90" i="6"/>
  <c r="AL90" i="6"/>
  <c r="Z90" i="6"/>
  <c r="AJ90" i="6"/>
  <c r="AF90" i="6"/>
  <c r="AD90" i="6"/>
  <c r="AN90" i="6"/>
  <c r="AA90" i="6"/>
  <c r="AC90" i="6"/>
  <c r="AI90" i="6"/>
  <c r="W90" i="6"/>
  <c r="U90" i="6"/>
  <c r="J90" i="6"/>
  <c r="AE90" i="6"/>
  <c r="T111" i="6"/>
  <c r="R111" i="6"/>
  <c r="L111" i="6"/>
  <c r="AI111" i="6"/>
  <c r="Q111" i="6"/>
  <c r="AC111" i="6"/>
  <c r="S111" i="6"/>
  <c r="AD111" i="6"/>
  <c r="AA111" i="6"/>
  <c r="J111" i="6"/>
  <c r="AE111" i="6"/>
  <c r="X111" i="6"/>
  <c r="W111" i="6"/>
  <c r="U111" i="6"/>
  <c r="AJ111" i="6"/>
  <c r="O111" i="6"/>
  <c r="AF111" i="6"/>
  <c r="AB111" i="6"/>
  <c r="K111" i="6"/>
  <c r="Z111" i="6"/>
  <c r="P111" i="6"/>
  <c r="AH111" i="6"/>
  <c r="X129" i="6"/>
  <c r="AA129" i="6"/>
  <c r="T129" i="6"/>
  <c r="AJ129" i="6"/>
  <c r="AE129" i="6"/>
  <c r="U129" i="6"/>
  <c r="AI129" i="6"/>
  <c r="AM129" i="6"/>
  <c r="J129" i="6"/>
  <c r="AC129" i="6"/>
  <c r="P129" i="6"/>
  <c r="V129" i="6"/>
  <c r="K129" i="6"/>
  <c r="AL129" i="6"/>
  <c r="AN129" i="6"/>
  <c r="Y129" i="6"/>
  <c r="Q129" i="6"/>
  <c r="O129" i="6"/>
  <c r="S129" i="6"/>
  <c r="L129" i="6"/>
  <c r="AH129" i="6"/>
  <c r="Z129" i="6"/>
  <c r="AN91" i="6"/>
  <c r="AA125" i="6"/>
  <c r="AE125" i="6"/>
  <c r="X110" i="6"/>
  <c r="O125" i="6"/>
  <c r="AH125" i="6"/>
  <c r="T140" i="6"/>
  <c r="U125" i="6"/>
  <c r="AM125" i="6"/>
  <c r="L110" i="6"/>
  <c r="AC91" i="6"/>
  <c r="K125" i="6"/>
  <c r="Q125" i="6"/>
  <c r="AI125" i="6"/>
  <c r="S125" i="6"/>
  <c r="AC125" i="6"/>
  <c r="X125" i="6"/>
  <c r="J125" i="6"/>
  <c r="T110" i="6"/>
  <c r="V110" i="6"/>
  <c r="X91" i="6"/>
  <c r="AL91" i="6"/>
  <c r="P125" i="6"/>
  <c r="AB125" i="6"/>
  <c r="AK125" i="6"/>
  <c r="L125" i="6"/>
  <c r="AG125" i="6"/>
  <c r="W125" i="6"/>
  <c r="T125" i="6"/>
  <c r="AD125" i="6"/>
  <c r="Y125" i="6"/>
  <c r="R125" i="6"/>
  <c r="AF125" i="6"/>
  <c r="AN125" i="6"/>
  <c r="Z125" i="6"/>
  <c r="V125" i="6"/>
  <c r="Y92" i="6"/>
  <c r="AA92" i="6"/>
  <c r="Q92" i="6"/>
  <c r="O92" i="6"/>
  <c r="AK92" i="6"/>
  <c r="X92" i="6"/>
  <c r="AL92" i="6"/>
  <c r="AE92" i="6"/>
  <c r="W92" i="6"/>
  <c r="R92" i="6"/>
  <c r="V92" i="6"/>
  <c r="AM92" i="6"/>
  <c r="AD92" i="6"/>
  <c r="AN92" i="6"/>
  <c r="AM119" i="6"/>
  <c r="AK119" i="6"/>
  <c r="L119" i="6"/>
  <c r="AB119" i="6"/>
  <c r="Q119" i="6"/>
  <c r="Z119" i="6"/>
  <c r="S119" i="6"/>
  <c r="R119" i="6"/>
  <c r="AJ119" i="6"/>
  <c r="O119" i="6"/>
  <c r="J119" i="6"/>
  <c r="AI119" i="6"/>
  <c r="AC119" i="6"/>
  <c r="W119" i="6"/>
  <c r="U119" i="6"/>
  <c r="L141" i="6"/>
  <c r="V141" i="6"/>
  <c r="AK141" i="6"/>
  <c r="AD141" i="6"/>
  <c r="AN141" i="6"/>
  <c r="R141" i="6"/>
  <c r="O141" i="6"/>
  <c r="AH141" i="6"/>
  <c r="S141" i="6"/>
  <c r="W141" i="6"/>
  <c r="J141" i="6"/>
  <c r="AE141" i="6"/>
  <c r="T141" i="6"/>
  <c r="Q141" i="6"/>
  <c r="AG141" i="6"/>
  <c r="AH92" i="6"/>
  <c r="L92" i="6"/>
  <c r="AG92" i="6"/>
  <c r="S92" i="6"/>
  <c r="K92" i="6"/>
  <c r="AJ92" i="6"/>
  <c r="J92" i="6"/>
  <c r="K110" i="6"/>
  <c r="AE110" i="6"/>
  <c r="R110" i="6"/>
  <c r="AL110" i="6"/>
  <c r="W110" i="6"/>
  <c r="AC110" i="6"/>
  <c r="P110" i="6"/>
  <c r="AN110" i="6"/>
  <c r="O110" i="6"/>
  <c r="J110" i="6"/>
  <c r="AI110" i="6"/>
  <c r="AD110" i="6"/>
  <c r="AA110" i="6"/>
  <c r="AH110" i="6"/>
  <c r="S110" i="6"/>
  <c r="Y110" i="6"/>
  <c r="AG110" i="6"/>
  <c r="AB110" i="6"/>
  <c r="AM110" i="6"/>
  <c r="AK110" i="6"/>
  <c r="AJ110" i="6"/>
  <c r="Z110" i="6"/>
  <c r="V91" i="6"/>
  <c r="AB91" i="6"/>
  <c r="J91" i="6"/>
  <c r="AG91" i="6"/>
  <c r="AM91" i="6"/>
  <c r="Y91" i="6"/>
  <c r="AH91" i="6"/>
  <c r="T91" i="6"/>
  <c r="AJ91" i="6"/>
  <c r="S91" i="6"/>
  <c r="AK91" i="6"/>
  <c r="Z91" i="6"/>
  <c r="AI91" i="6"/>
  <c r="AA91" i="6"/>
  <c r="O91" i="6"/>
  <c r="L91" i="6"/>
  <c r="K91" i="6"/>
  <c r="AE91" i="6"/>
  <c r="W91" i="6"/>
  <c r="Q91" i="6"/>
  <c r="P91" i="6"/>
  <c r="K123" i="6"/>
  <c r="AE123" i="6"/>
  <c r="AI123" i="6"/>
  <c r="V123" i="6"/>
  <c r="L123" i="6"/>
  <c r="AD123" i="6"/>
  <c r="Z123" i="6"/>
  <c r="AJ123" i="6"/>
  <c r="W123" i="6"/>
  <c r="X123" i="6"/>
  <c r="U123" i="6"/>
  <c r="AC123" i="6"/>
  <c r="Q123" i="6"/>
  <c r="AB123" i="6"/>
  <c r="J123" i="6"/>
  <c r="T123" i="6"/>
  <c r="Y123" i="6"/>
  <c r="AA123" i="6"/>
  <c r="AN123" i="6"/>
  <c r="S123" i="6"/>
  <c r="R123" i="6"/>
  <c r="AL123" i="6"/>
  <c r="O123" i="6"/>
  <c r="AK123" i="6"/>
  <c r="AH123" i="6"/>
  <c r="AM123" i="6"/>
  <c r="P123" i="6"/>
  <c r="AC107" i="6"/>
  <c r="L107" i="6"/>
  <c r="AD107" i="6"/>
  <c r="AL107" i="6"/>
  <c r="T107" i="6"/>
  <c r="R107" i="6"/>
  <c r="AH107" i="6"/>
  <c r="Z107" i="6"/>
  <c r="X107" i="6"/>
  <c r="AI107" i="6"/>
  <c r="Q107" i="6"/>
  <c r="AE107" i="6"/>
  <c r="S107" i="6"/>
  <c r="AK107" i="6"/>
  <c r="J107" i="6"/>
  <c r="AJ107" i="6"/>
  <c r="AB107" i="6"/>
  <c r="V107" i="6"/>
  <c r="AG107" i="6"/>
  <c r="W107" i="6"/>
  <c r="AF107" i="6"/>
  <c r="P107" i="6"/>
  <c r="AN107" i="6"/>
  <c r="AA107" i="6"/>
  <c r="K107" i="6"/>
  <c r="AM107" i="6"/>
  <c r="AA131" i="6"/>
  <c r="K131" i="6"/>
  <c r="V131" i="6"/>
  <c r="AE131" i="6"/>
  <c r="AN131" i="6"/>
  <c r="AK131" i="6"/>
  <c r="AC131" i="6"/>
  <c r="AL131" i="6"/>
  <c r="AM131" i="6"/>
  <c r="AI131" i="6"/>
  <c r="T131" i="6"/>
  <c r="AJ131" i="6"/>
  <c r="W131" i="6"/>
  <c r="Z131" i="6"/>
  <c r="AG131" i="6"/>
  <c r="AB131" i="6"/>
  <c r="O131" i="6"/>
  <c r="X131" i="6"/>
  <c r="U131" i="6"/>
  <c r="Q131" i="6"/>
  <c r="AF131" i="6"/>
  <c r="AD131" i="6"/>
  <c r="J131" i="6"/>
  <c r="R131" i="6"/>
  <c r="L131" i="6"/>
  <c r="AH131" i="6"/>
  <c r="S142" i="6"/>
  <c r="Q142" i="6"/>
  <c r="AG142" i="6"/>
  <c r="O142" i="6"/>
  <c r="AI142" i="6"/>
  <c r="AA142" i="6"/>
  <c r="K142" i="6"/>
  <c r="AL142" i="6"/>
  <c r="Y142" i="6"/>
  <c r="AH142" i="6"/>
  <c r="AM142" i="6"/>
  <c r="W142" i="6"/>
  <c r="AJ142" i="6"/>
  <c r="R142" i="6"/>
  <c r="P142" i="6"/>
  <c r="V142" i="6"/>
  <c r="U142" i="6"/>
  <c r="X142" i="6"/>
  <c r="AD142" i="6"/>
  <c r="AB142" i="6"/>
  <c r="AF142" i="6"/>
  <c r="AC142" i="6"/>
  <c r="J142" i="6"/>
  <c r="AN142" i="6"/>
  <c r="Z142" i="6"/>
  <c r="L142" i="6"/>
  <c r="AK142" i="6"/>
  <c r="J95" i="6"/>
  <c r="U95" i="6"/>
  <c r="AC95" i="6"/>
  <c r="Q95" i="6"/>
  <c r="S95" i="6"/>
  <c r="AE95" i="6"/>
  <c r="T95" i="6"/>
  <c r="W95" i="6"/>
  <c r="AL95" i="6"/>
  <c r="Y95" i="6"/>
  <c r="X95" i="6"/>
  <c r="K95" i="6"/>
  <c r="AD95" i="6"/>
  <c r="V95" i="6"/>
  <c r="AI95" i="6"/>
  <c r="R95" i="6"/>
  <c r="AF95" i="6"/>
  <c r="O95" i="6"/>
  <c r="AG95" i="6"/>
  <c r="L95" i="6"/>
  <c r="AN95" i="6"/>
  <c r="Z95" i="6"/>
  <c r="AM95" i="6"/>
  <c r="AK95" i="6"/>
  <c r="AJ95" i="6"/>
  <c r="AB95" i="6"/>
  <c r="AA95" i="6"/>
  <c r="Q110" i="6"/>
  <c r="AF110" i="6"/>
  <c r="R91" i="6"/>
  <c r="U91" i="6"/>
  <c r="AG123" i="6"/>
  <c r="T142" i="6"/>
  <c r="S131" i="6"/>
  <c r="P95" i="6"/>
  <c r="O107" i="6"/>
  <c r="Y131" i="6"/>
  <c r="AH95" i="6"/>
  <c r="U107" i="6"/>
  <c r="AD140" i="6"/>
  <c r="AN140" i="6"/>
  <c r="AK140" i="6"/>
  <c r="V140" i="6"/>
  <c r="AI140" i="6"/>
  <c r="U140" i="6"/>
  <c r="J140" i="6"/>
  <c r="X140" i="6"/>
  <c r="Y140" i="6"/>
  <c r="L140" i="6"/>
  <c r="AM140" i="6"/>
  <c r="AE140" i="6"/>
  <c r="AL140" i="6"/>
  <c r="Q140" i="6"/>
  <c r="O140" i="6"/>
  <c r="AF140" i="6"/>
  <c r="Z140" i="6"/>
  <c r="S140" i="6"/>
  <c r="AA140" i="6"/>
  <c r="R140" i="6"/>
  <c r="W140" i="6"/>
  <c r="P140" i="6"/>
  <c r="AB140" i="6"/>
  <c r="AC140" i="6"/>
  <c r="AG140" i="6"/>
  <c r="AH140" i="6"/>
  <c r="AJ140" i="6"/>
  <c r="P131" i="6"/>
  <c r="Y107" i="6"/>
  <c r="C965" i="5"/>
  <c r="C497" i="5"/>
  <c r="C1022" i="5"/>
  <c r="C554" i="5"/>
  <c r="C1004" i="5"/>
  <c r="C1043" i="5"/>
  <c r="AD93" i="6"/>
  <c r="AC93" i="6"/>
  <c r="AJ93" i="6"/>
  <c r="O93" i="6"/>
  <c r="AG93" i="6"/>
  <c r="AB93" i="6"/>
  <c r="P93" i="6"/>
  <c r="AH93" i="6"/>
  <c r="J93" i="6"/>
  <c r="S93" i="6"/>
  <c r="T93" i="6"/>
  <c r="W93" i="6"/>
  <c r="AA93" i="6"/>
  <c r="Z93" i="6"/>
  <c r="AN93" i="6"/>
  <c r="AF93" i="6"/>
  <c r="L93" i="6"/>
  <c r="AK93" i="6"/>
  <c r="V93" i="6"/>
  <c r="AI93" i="6"/>
  <c r="AE93" i="6"/>
  <c r="U93" i="6"/>
  <c r="AM93" i="6"/>
  <c r="AL93" i="6"/>
  <c r="R93" i="6"/>
  <c r="X93" i="6"/>
  <c r="Y93" i="6"/>
  <c r="K93" i="6"/>
  <c r="Q93" i="6"/>
  <c r="C37" i="11"/>
  <c r="U88" i="11" s="1"/>
  <c r="L76" i="23"/>
  <c r="U19" i="11"/>
  <c r="U94" i="11" s="1"/>
  <c r="L80" i="23"/>
  <c r="U37" i="11"/>
  <c r="U100" i="11" s="1"/>
  <c r="L73" i="23"/>
  <c r="C25" i="11"/>
  <c r="U84" i="11" s="1"/>
  <c r="C62" i="11"/>
  <c r="U108" i="11" s="1"/>
  <c r="L79" i="23"/>
  <c r="C74" i="11"/>
  <c r="U112" i="11" s="1"/>
  <c r="L75" i="23"/>
  <c r="U50" i="11"/>
  <c r="U116" i="11" s="1"/>
  <c r="L78" i="23"/>
  <c r="C50" i="11"/>
  <c r="U104" i="11" s="1"/>
  <c r="L74" i="23"/>
  <c r="AN88" i="6"/>
  <c r="X88" i="6"/>
  <c r="AL88" i="6"/>
  <c r="Q88" i="6"/>
  <c r="AC88" i="6"/>
  <c r="AI88" i="6"/>
  <c r="U88" i="6"/>
  <c r="O88" i="6"/>
  <c r="K88" i="6"/>
  <c r="AB88" i="6"/>
  <c r="AG88" i="6"/>
  <c r="AM88" i="6"/>
  <c r="J88" i="6"/>
  <c r="AD88" i="6"/>
  <c r="T88" i="6"/>
  <c r="AA88" i="6"/>
  <c r="AH88" i="6"/>
  <c r="Y88" i="6"/>
  <c r="AK88" i="6"/>
  <c r="AJ88" i="6"/>
  <c r="P88" i="6"/>
  <c r="V88" i="6"/>
  <c r="W88" i="6"/>
  <c r="Z88" i="6"/>
  <c r="AF88" i="6"/>
  <c r="L88" i="6"/>
  <c r="R88" i="6"/>
  <c r="AE88" i="6"/>
  <c r="S88" i="6"/>
  <c r="U13" i="11"/>
  <c r="U92" i="11" s="1"/>
  <c r="L77" i="23"/>
  <c r="C68" i="11"/>
  <c r="U110" i="11" s="1"/>
  <c r="U74" i="11"/>
  <c r="U124" i="11" s="1"/>
  <c r="L81" i="23"/>
  <c r="U62" i="11"/>
  <c r="U120" i="11" s="1"/>
  <c r="L72" i="23"/>
  <c r="U65" i="11"/>
  <c r="U121" i="11" s="1"/>
  <c r="C125" i="5"/>
  <c r="A146" i="5"/>
  <c r="A2036" i="5"/>
  <c r="C2018" i="5"/>
  <c r="A1082" i="5"/>
  <c r="C1061" i="5"/>
  <c r="C1529" i="5"/>
  <c r="A1550" i="5"/>
  <c r="A593" i="5"/>
  <c r="C575" i="5"/>
  <c r="C21" i="16" l="1"/>
  <c r="C14" i="18" s="1"/>
  <c r="B20" i="20" s="1"/>
  <c r="AN62" i="6"/>
  <c r="AA82" i="6"/>
  <c r="AH65" i="6"/>
  <c r="T82" i="6"/>
  <c r="AM82" i="6"/>
  <c r="P82" i="6"/>
  <c r="Q82" i="6"/>
  <c r="R82" i="6"/>
  <c r="R85" i="6"/>
  <c r="J85" i="6"/>
  <c r="R84" i="6"/>
  <c r="P62" i="6"/>
  <c r="R62" i="6"/>
  <c r="AE69" i="6"/>
  <c r="AK66" i="6"/>
  <c r="AH66" i="6"/>
  <c r="AD85" i="6"/>
  <c r="AA84" i="6"/>
  <c r="AN50" i="6"/>
  <c r="AJ50" i="6"/>
  <c r="AH50" i="6"/>
  <c r="K85" i="6"/>
  <c r="AJ84" i="6"/>
  <c r="AB85" i="6"/>
  <c r="U85" i="6"/>
  <c r="AF50" i="6"/>
  <c r="AB4" i="6"/>
  <c r="AJ75" i="6"/>
  <c r="Y85" i="6"/>
  <c r="AH84" i="6"/>
  <c r="J84" i="6"/>
  <c r="AC85" i="6"/>
  <c r="AN4" i="6"/>
  <c r="Z85" i="6"/>
  <c r="AL85" i="6"/>
  <c r="Z84" i="6"/>
  <c r="L85" i="6"/>
  <c r="Q85" i="6"/>
  <c r="P4" i="6"/>
  <c r="AH4" i="6"/>
  <c r="AK4" i="6"/>
  <c r="T4" i="6"/>
  <c r="AE66" i="6"/>
  <c r="P66" i="6"/>
  <c r="AC66" i="6"/>
  <c r="Q54" i="6"/>
  <c r="Y66" i="6"/>
  <c r="AD67" i="6"/>
  <c r="AN66" i="6"/>
  <c r="AE54" i="6"/>
  <c r="AG54" i="6"/>
  <c r="AN54" i="6"/>
  <c r="L75" i="6"/>
  <c r="AB75" i="6"/>
  <c r="AA75" i="6"/>
  <c r="X23" i="6"/>
  <c r="V24" i="11"/>
  <c r="D31" i="12" s="1"/>
  <c r="C20" i="14" s="1"/>
  <c r="C12" i="16" s="1"/>
  <c r="C9" i="18" s="1"/>
  <c r="B14" i="20" s="1"/>
  <c r="C26" i="8"/>
  <c r="D10" i="11"/>
  <c r="AG55" i="6"/>
  <c r="V10" i="11"/>
  <c r="C8" i="8"/>
  <c r="V59" i="11"/>
  <c r="C13" i="8"/>
  <c r="J30" i="6"/>
  <c r="V40" i="11"/>
  <c r="AF21" i="12" s="1"/>
  <c r="AD57" i="6"/>
  <c r="D71" i="11"/>
  <c r="C10" i="8"/>
  <c r="V34" i="11"/>
  <c r="C12" i="8"/>
  <c r="C36" i="8"/>
  <c r="D68" i="11"/>
  <c r="AC19" i="6"/>
  <c r="D30" i="11"/>
  <c r="D16" i="12" s="1"/>
  <c r="C13" i="14" s="1"/>
  <c r="D53" i="11"/>
  <c r="C23" i="8"/>
  <c r="AI31" i="6"/>
  <c r="V3" i="11"/>
  <c r="D21" i="12" s="1"/>
  <c r="C16" i="14" s="1"/>
  <c r="V71" i="11"/>
  <c r="C4" i="8"/>
  <c r="V53" i="11"/>
  <c r="C16" i="8"/>
  <c r="AG64" i="6"/>
  <c r="V28" i="11"/>
  <c r="C17" i="8"/>
  <c r="V16" i="11"/>
  <c r="C5" i="8"/>
  <c r="O58" i="6"/>
  <c r="D47" i="11"/>
  <c r="C11" i="8"/>
  <c r="AH45" i="6"/>
  <c r="V46" i="11"/>
  <c r="AF24" i="12" s="1"/>
  <c r="D59" i="11"/>
  <c r="C6" i="8"/>
  <c r="AF71" i="6"/>
  <c r="V22" i="11"/>
  <c r="C24" i="8"/>
  <c r="V4" i="11"/>
  <c r="C21" i="8"/>
  <c r="V7" i="11"/>
  <c r="C34" i="8"/>
  <c r="C9" i="8"/>
  <c r="D34" i="11"/>
  <c r="L55" i="23"/>
  <c r="B24" i="8"/>
  <c r="L62" i="6"/>
  <c r="K62" i="6"/>
  <c r="AM69" i="6"/>
  <c r="K50" i="6"/>
  <c r="T50" i="6"/>
  <c r="J62" i="6"/>
  <c r="AC50" i="6"/>
  <c r="J50" i="6"/>
  <c r="AB54" i="6"/>
  <c r="Y63" i="6"/>
  <c r="T62" i="6"/>
  <c r="AB62" i="6"/>
  <c r="K69" i="6"/>
  <c r="AJ62" i="6"/>
  <c r="AI62" i="6"/>
  <c r="V62" i="6"/>
  <c r="AF69" i="6"/>
  <c r="Y62" i="6"/>
  <c r="O62" i="6"/>
  <c r="Q62" i="6"/>
  <c r="AE62" i="6"/>
  <c r="AK62" i="6"/>
  <c r="AG62" i="6"/>
  <c r="U62" i="6"/>
  <c r="AM62" i="6"/>
  <c r="AC62" i="6"/>
  <c r="V69" i="6"/>
  <c r="AH62" i="6"/>
  <c r="Z62" i="6"/>
  <c r="S62" i="6"/>
  <c r="AD62" i="6"/>
  <c r="AL62" i="6"/>
  <c r="AG69" i="6"/>
  <c r="AC5" i="6"/>
  <c r="P5" i="6"/>
  <c r="W5" i="6"/>
  <c r="AI5" i="6"/>
  <c r="AB5" i="6"/>
  <c r="W4" i="6"/>
  <c r="AF4" i="6"/>
  <c r="Y4" i="6"/>
  <c r="AM4" i="6"/>
  <c r="R4" i="6"/>
  <c r="AI4" i="6"/>
  <c r="AK34" i="6"/>
  <c r="Y26" i="6"/>
  <c r="AA4" i="6"/>
  <c r="AD4" i="6"/>
  <c r="AC4" i="6"/>
  <c r="AE4" i="6"/>
  <c r="AJ4" i="6"/>
  <c r="AG4" i="6"/>
  <c r="Z4" i="6"/>
  <c r="AL4" i="6"/>
  <c r="Q4" i="6"/>
  <c r="V4" i="6"/>
  <c r="AG5" i="6"/>
  <c r="AM42" i="6"/>
  <c r="AB42" i="6"/>
  <c r="AL28" i="6"/>
  <c r="AK28" i="6"/>
  <c r="R5" i="6"/>
  <c r="AA5" i="6"/>
  <c r="T5" i="6"/>
  <c r="AE5" i="6"/>
  <c r="V5" i="6"/>
  <c r="AJ5" i="6"/>
  <c r="AD5" i="6"/>
  <c r="AF5" i="6"/>
  <c r="AE42" i="6"/>
  <c r="AE44" i="6"/>
  <c r="AF28" i="6"/>
  <c r="Q28" i="6"/>
  <c r="Q48" i="6"/>
  <c r="AG48" i="6"/>
  <c r="AK5" i="6"/>
  <c r="AN5" i="6"/>
  <c r="U5" i="6"/>
  <c r="AL5" i="6"/>
  <c r="AH5" i="6"/>
  <c r="Q5" i="6"/>
  <c r="Z5" i="6"/>
  <c r="Y5" i="6"/>
  <c r="AM5" i="6"/>
  <c r="T28" i="6"/>
  <c r="AE28" i="6"/>
  <c r="AG28" i="6"/>
  <c r="AJ28" i="6"/>
  <c r="AN9" i="6"/>
  <c r="AK33" i="6"/>
  <c r="Q33" i="6"/>
  <c r="AH33" i="6"/>
  <c r="AL9" i="6"/>
  <c r="AD9" i="6"/>
  <c r="AG33" i="6"/>
  <c r="AI33" i="6"/>
  <c r="AJ33" i="6"/>
  <c r="AM33" i="6"/>
  <c r="AH41" i="6"/>
  <c r="AE9" i="6"/>
  <c r="Q6" i="6"/>
  <c r="AH6" i="6"/>
  <c r="AN33" i="6"/>
  <c r="AE33" i="6"/>
  <c r="R33" i="6"/>
  <c r="T33" i="6"/>
  <c r="AH9" i="6"/>
  <c r="AB6" i="6"/>
  <c r="AF6" i="6"/>
  <c r="AC33" i="6"/>
  <c r="P33" i="6"/>
  <c r="AD33" i="6"/>
  <c r="AL33" i="6"/>
  <c r="Y43" i="6"/>
  <c r="C1217" i="23"/>
  <c r="C31" i="11"/>
  <c r="U86" i="11" s="1"/>
  <c r="L66" i="23"/>
  <c r="C1082" i="23" s="1"/>
  <c r="L62" i="23"/>
  <c r="C1004" i="23" s="1"/>
  <c r="C44" i="11"/>
  <c r="U102" i="11" s="1"/>
  <c r="L68" i="23"/>
  <c r="C1121" i="23" s="1"/>
  <c r="U4" i="11"/>
  <c r="U89" i="11" s="1"/>
  <c r="L52" i="23"/>
  <c r="C13" i="11"/>
  <c r="U80" i="11" s="1"/>
  <c r="L60" i="23"/>
  <c r="U68" i="11"/>
  <c r="U122" i="11" s="1"/>
  <c r="L61" i="23"/>
  <c r="C56" i="11"/>
  <c r="U106" i="11" s="1"/>
  <c r="D37" i="10"/>
  <c r="L65" i="23"/>
  <c r="C34" i="11"/>
  <c r="U87" i="11" s="1"/>
  <c r="L45" i="23"/>
  <c r="L46" i="23"/>
  <c r="L69" i="23"/>
  <c r="L71" i="23"/>
  <c r="C1178" i="23" s="1"/>
  <c r="L34" i="23"/>
  <c r="L35" i="23"/>
  <c r="L64" i="23"/>
  <c r="U56" i="11"/>
  <c r="U118" i="11" s="1"/>
  <c r="L70" i="23"/>
  <c r="C1160" i="23" s="1"/>
  <c r="L56" i="23"/>
  <c r="L59" i="23"/>
  <c r="C1277" i="23"/>
  <c r="C1355" i="23"/>
  <c r="C1256" i="23"/>
  <c r="C1334" i="23"/>
  <c r="C1199" i="23"/>
  <c r="C1238" i="23"/>
  <c r="C1316" i="23"/>
  <c r="C1295" i="23"/>
  <c r="C1373" i="23"/>
  <c r="R32" i="6"/>
  <c r="AE50" i="6"/>
  <c r="AG50" i="6"/>
  <c r="AL50" i="6"/>
  <c r="R50" i="6"/>
  <c r="U50" i="6"/>
  <c r="AD50" i="6"/>
  <c r="P50" i="6"/>
  <c r="V50" i="6"/>
  <c r="AM50" i="6"/>
  <c r="Y50" i="6"/>
  <c r="Q50" i="6"/>
  <c r="AI50" i="6"/>
  <c r="Y61" i="6"/>
  <c r="O61" i="6"/>
  <c r="AB61" i="6"/>
  <c r="V48" i="6"/>
  <c r="O50" i="6"/>
  <c r="T65" i="6"/>
  <c r="U66" i="6"/>
  <c r="V66" i="6"/>
  <c r="O66" i="6"/>
  <c r="Z69" i="6"/>
  <c r="Y69" i="6"/>
  <c r="J69" i="6"/>
  <c r="AC69" i="6"/>
  <c r="AL66" i="6"/>
  <c r="AK69" i="6"/>
  <c r="R69" i="6"/>
  <c r="P69" i="6"/>
  <c r="AD44" i="6"/>
  <c r="AC44" i="6"/>
  <c r="Y44" i="6"/>
  <c r="J54" i="6"/>
  <c r="AH54" i="6"/>
  <c r="AJ54" i="6"/>
  <c r="R44" i="6"/>
  <c r="AI29" i="6"/>
  <c r="R54" i="6"/>
  <c r="AI54" i="6"/>
  <c r="J61" i="6"/>
  <c r="L61" i="6"/>
  <c r="AH61" i="6"/>
  <c r="Y48" i="6"/>
  <c r="L48" i="6"/>
  <c r="AI65" i="6"/>
  <c r="AF65" i="6"/>
  <c r="AG66" i="6"/>
  <c r="AF66" i="6"/>
  <c r="Z66" i="6"/>
  <c r="W66" i="6"/>
  <c r="AI69" i="6"/>
  <c r="AB69" i="6"/>
  <c r="AA69" i="6"/>
  <c r="AD69" i="6"/>
  <c r="AJ66" i="6"/>
  <c r="L66" i="6"/>
  <c r="AD66" i="6"/>
  <c r="L69" i="6"/>
  <c r="O69" i="6"/>
  <c r="AL44" i="6"/>
  <c r="AG44" i="6"/>
  <c r="AH44" i="6"/>
  <c r="Q44" i="6"/>
  <c r="AC54" i="6"/>
  <c r="Y54" i="6"/>
  <c r="L54" i="6"/>
  <c r="AK44" i="6"/>
  <c r="Z54" i="6"/>
  <c r="AD54" i="6"/>
  <c r="K61" i="6"/>
  <c r="AC61" i="6"/>
  <c r="AG61" i="6"/>
  <c r="AL61" i="6"/>
  <c r="AN61" i="6"/>
  <c r="U48" i="6"/>
  <c r="J48" i="6"/>
  <c r="AK48" i="6"/>
  <c r="AF48" i="6"/>
  <c r="AK65" i="6"/>
  <c r="K66" i="6"/>
  <c r="AA66" i="6"/>
  <c r="AB66" i="6"/>
  <c r="T66" i="6"/>
  <c r="AL69" i="6"/>
  <c r="AJ69" i="6"/>
  <c r="AN69" i="6"/>
  <c r="AC65" i="6"/>
  <c r="AI66" i="6"/>
  <c r="AM66" i="6"/>
  <c r="X69" i="6"/>
  <c r="AH69" i="6"/>
  <c r="AM44" i="6"/>
  <c r="AN44" i="6"/>
  <c r="AI44" i="6"/>
  <c r="AF54" i="6"/>
  <c r="AK54" i="6"/>
  <c r="K54" i="6"/>
  <c r="AL54" i="6"/>
  <c r="AM54" i="6"/>
  <c r="AF61" i="6"/>
  <c r="R61" i="6"/>
  <c r="AJ61" i="6"/>
  <c r="AN48" i="6"/>
  <c r="AL48" i="6"/>
  <c r="AI48" i="6"/>
  <c r="AA15" i="6"/>
  <c r="J34" i="6"/>
  <c r="P34" i="6"/>
  <c r="AA13" i="6"/>
  <c r="U42" i="6"/>
  <c r="AC42" i="6"/>
  <c r="AA42" i="6"/>
  <c r="P10" i="6"/>
  <c r="AK32" i="6"/>
  <c r="Y42" i="6"/>
  <c r="AD34" i="6"/>
  <c r="AH13" i="6"/>
  <c r="AG34" i="6"/>
  <c r="P42" i="6"/>
  <c r="J42" i="6"/>
  <c r="AK42" i="6"/>
  <c r="AN32" i="6"/>
  <c r="AG32" i="6"/>
  <c r="AN42" i="6"/>
  <c r="AE34" i="6"/>
  <c r="AF34" i="6"/>
  <c r="AD42" i="6"/>
  <c r="AF42" i="6"/>
  <c r="AH42" i="6"/>
  <c r="AJ42" i="6"/>
  <c r="AH32" i="6"/>
  <c r="AG42" i="6"/>
  <c r="AG13" i="6"/>
  <c r="AL34" i="6"/>
  <c r="AJ34" i="6"/>
  <c r="R34" i="6"/>
  <c r="AI34" i="6"/>
  <c r="AK13" i="6"/>
  <c r="AL10" i="6"/>
  <c r="AN17" i="6"/>
  <c r="L17" i="6"/>
  <c r="AN34" i="6"/>
  <c r="AC34" i="6"/>
  <c r="Q34" i="6"/>
  <c r="AH34" i="6"/>
  <c r="AJ13" i="6"/>
  <c r="AI10" i="6"/>
  <c r="Z17" i="6"/>
  <c r="AF29" i="6"/>
  <c r="V85" i="6"/>
  <c r="O85" i="6"/>
  <c r="AA85" i="6"/>
  <c r="P28" i="6"/>
  <c r="AN28" i="6"/>
  <c r="AD28" i="6"/>
  <c r="AJ32" i="6"/>
  <c r="AI32" i="6"/>
  <c r="AH28" i="6"/>
  <c r="AA28" i="6"/>
  <c r="AM28" i="6"/>
  <c r="R28" i="6"/>
  <c r="AI28" i="6"/>
  <c r="AD22" i="6"/>
  <c r="AD13" i="6"/>
  <c r="AF13" i="6"/>
  <c r="R13" i="6"/>
  <c r="AN10" i="6"/>
  <c r="AF10" i="6"/>
  <c r="AF17" i="6"/>
  <c r="AE17" i="6"/>
  <c r="R17" i="6"/>
  <c r="AB17" i="6"/>
  <c r="AK10" i="6"/>
  <c r="AD10" i="6"/>
  <c r="AN29" i="6"/>
  <c r="AJ29" i="6"/>
  <c r="Z13" i="6"/>
  <c r="P13" i="6"/>
  <c r="AI13" i="6"/>
  <c r="AJ10" i="6"/>
  <c r="Z10" i="6"/>
  <c r="AH10" i="6"/>
  <c r="AH17" i="6"/>
  <c r="Y17" i="6"/>
  <c r="AL17" i="6"/>
  <c r="AC13" i="6"/>
  <c r="W10" i="6"/>
  <c r="AK17" i="6"/>
  <c r="AC17" i="6"/>
  <c r="AC10" i="6"/>
  <c r="S10" i="6"/>
  <c r="AG29" i="6"/>
  <c r="AK29" i="6"/>
  <c r="AE13" i="6"/>
  <c r="AB13" i="6"/>
  <c r="AN13" i="6"/>
  <c r="AM13" i="6"/>
  <c r="AG10" i="6"/>
  <c r="U10" i="6"/>
  <c r="AE10" i="6"/>
  <c r="AG17" i="6"/>
  <c r="AM17" i="6"/>
  <c r="Q78" i="6"/>
  <c r="AI17" i="6"/>
  <c r="AD17" i="6"/>
  <c r="V10" i="6"/>
  <c r="T10" i="6"/>
  <c r="AM10" i="6"/>
  <c r="AJ17" i="6"/>
  <c r="R29" i="6"/>
  <c r="Q29" i="6"/>
  <c r="AD29" i="6"/>
  <c r="T70" i="6"/>
  <c r="Z75" i="6"/>
  <c r="Y75" i="6"/>
  <c r="R75" i="6"/>
  <c r="Q75" i="6"/>
  <c r="T9" i="6"/>
  <c r="AF9" i="6"/>
  <c r="AI9" i="6"/>
  <c r="AA9" i="6"/>
  <c r="K9" i="6"/>
  <c r="O65" i="6"/>
  <c r="V65" i="6"/>
  <c r="AJ65" i="6"/>
  <c r="Q65" i="6"/>
  <c r="AD65" i="6"/>
  <c r="AL6" i="6"/>
  <c r="R6" i="6"/>
  <c r="AE6" i="6"/>
  <c r="AI6" i="6"/>
  <c r="AG6" i="6"/>
  <c r="K84" i="6"/>
  <c r="L84" i="6"/>
  <c r="AB84" i="6"/>
  <c r="AN84" i="6"/>
  <c r="AM84" i="6"/>
  <c r="S84" i="6"/>
  <c r="AH75" i="6"/>
  <c r="O75" i="6"/>
  <c r="V75" i="6"/>
  <c r="U75" i="6"/>
  <c r="AK9" i="6"/>
  <c r="V9" i="6"/>
  <c r="P9" i="6"/>
  <c r="R9" i="6"/>
  <c r="L65" i="6"/>
  <c r="Z65" i="6"/>
  <c r="AB65" i="6"/>
  <c r="AA65" i="6"/>
  <c r="AG65" i="6"/>
  <c r="K65" i="6"/>
  <c r="AL65" i="6"/>
  <c r="AJ6" i="6"/>
  <c r="AK6" i="6"/>
  <c r="P6" i="6"/>
  <c r="U6" i="6"/>
  <c r="AD6" i="6"/>
  <c r="AL84" i="6"/>
  <c r="AG84" i="6"/>
  <c r="O84" i="6"/>
  <c r="AK84" i="6"/>
  <c r="AI84" i="6"/>
  <c r="AC84" i="6"/>
  <c r="AJ9" i="6"/>
  <c r="U9" i="6"/>
  <c r="W75" i="6"/>
  <c r="K75" i="6"/>
  <c r="X75" i="6"/>
  <c r="AE75" i="6"/>
  <c r="J75" i="6"/>
  <c r="AG9" i="6"/>
  <c r="Z9" i="6"/>
  <c r="AC9" i="6"/>
  <c r="AM9" i="6"/>
  <c r="AM65" i="6"/>
  <c r="R65" i="6"/>
  <c r="Y65" i="6"/>
  <c r="AN65" i="6"/>
  <c r="P65" i="6"/>
  <c r="AN6" i="6"/>
  <c r="AC6" i="6"/>
  <c r="T6" i="6"/>
  <c r="Z6" i="6"/>
  <c r="AM6" i="6"/>
  <c r="Y84" i="6"/>
  <c r="AE84" i="6"/>
  <c r="AD84" i="6"/>
  <c r="P84" i="6"/>
  <c r="AF84" i="6"/>
  <c r="V84" i="6"/>
  <c r="U84" i="6"/>
  <c r="AF68" i="6"/>
  <c r="AH67" i="6"/>
  <c r="X73" i="6"/>
  <c r="K53" i="6"/>
  <c r="AJ67" i="6"/>
  <c r="O59" i="6"/>
  <c r="T69" i="6"/>
  <c r="V78" i="6"/>
  <c r="U83" i="6"/>
  <c r="L78" i="6"/>
  <c r="U78" i="6"/>
  <c r="Z78" i="6"/>
  <c r="AC78" i="6"/>
  <c r="J78" i="6"/>
  <c r="Y82" i="6"/>
  <c r="AF82" i="6"/>
  <c r="AH82" i="6"/>
  <c r="K82" i="6"/>
  <c r="O77" i="6"/>
  <c r="AK82" i="6"/>
  <c r="L82" i="6"/>
  <c r="V82" i="6"/>
  <c r="W78" i="6"/>
  <c r="AA78" i="6"/>
  <c r="Y78" i="6"/>
  <c r="O78" i="6"/>
  <c r="AL82" i="6"/>
  <c r="AG82" i="6"/>
  <c r="AI82" i="6"/>
  <c r="J82" i="6"/>
  <c r="AB82" i="6"/>
  <c r="Z82" i="6"/>
  <c r="O82" i="6"/>
  <c r="AC82" i="6"/>
  <c r="U82" i="6"/>
  <c r="AJ82" i="6"/>
  <c r="R78" i="6"/>
  <c r="K78" i="6"/>
  <c r="AB78" i="6"/>
  <c r="AN82" i="6"/>
  <c r="W82" i="6"/>
  <c r="AD82" i="6"/>
  <c r="Y77" i="6"/>
  <c r="Z77" i="6"/>
  <c r="AE82" i="6"/>
  <c r="AB77" i="6"/>
  <c r="V77" i="6"/>
  <c r="J77" i="6"/>
  <c r="AA83" i="6"/>
  <c r="AA74" i="6"/>
  <c r="O74" i="6"/>
  <c r="Y74" i="6"/>
  <c r="AJ74" i="6"/>
  <c r="X74" i="6"/>
  <c r="U77" i="6"/>
  <c r="R77" i="6"/>
  <c r="K77" i="6"/>
  <c r="AC74" i="6"/>
  <c r="AK80" i="6"/>
  <c r="V74" i="6"/>
  <c r="U80" i="6"/>
  <c r="O80" i="6"/>
  <c r="AL74" i="6"/>
  <c r="Y80" i="6"/>
  <c r="U74" i="6"/>
  <c r="Q80" i="6"/>
  <c r="AA77" i="6"/>
  <c r="AJ77" i="6"/>
  <c r="L77" i="6"/>
  <c r="K74" i="6"/>
  <c r="W74" i="6"/>
  <c r="R80" i="6"/>
  <c r="J74" i="6"/>
  <c r="J80" i="6"/>
  <c r="AH74" i="6"/>
  <c r="P74" i="6"/>
  <c r="AB83" i="6"/>
  <c r="AK74" i="6"/>
  <c r="O83" i="6"/>
  <c r="T74" i="6"/>
  <c r="W80" i="6"/>
  <c r="V83" i="6"/>
  <c r="AA80" i="6"/>
  <c r="R76" i="6"/>
  <c r="L76" i="6"/>
  <c r="Z74" i="6"/>
  <c r="Q77" i="6"/>
  <c r="AB74" i="6"/>
  <c r="V81" i="6"/>
  <c r="K83" i="6"/>
  <c r="Q83" i="6"/>
  <c r="X76" i="6"/>
  <c r="Y76" i="6"/>
  <c r="O76" i="6"/>
  <c r="Z80" i="6"/>
  <c r="AB80" i="6"/>
  <c r="AB76" i="6"/>
  <c r="Y83" i="6"/>
  <c r="L83" i="6"/>
  <c r="R83" i="6"/>
  <c r="R74" i="6"/>
  <c r="W76" i="6"/>
  <c r="Z76" i="6"/>
  <c r="J76" i="6"/>
  <c r="Q84" i="6"/>
  <c r="S75" i="6"/>
  <c r="Z83" i="6"/>
  <c r="J83" i="6"/>
  <c r="S74" i="6"/>
  <c r="V76" i="6"/>
  <c r="Q76" i="6"/>
  <c r="U76" i="6"/>
  <c r="AA76" i="6"/>
  <c r="K76" i="6"/>
  <c r="K80" i="6"/>
  <c r="L80" i="6"/>
  <c r="V80" i="6"/>
  <c r="W77" i="6"/>
  <c r="Y29" i="6"/>
  <c r="AM29" i="6"/>
  <c r="AH29" i="6"/>
  <c r="AC29" i="6"/>
  <c r="AE36" i="6"/>
  <c r="U7" i="6"/>
  <c r="W67" i="6"/>
  <c r="J67" i="6"/>
  <c r="AN67" i="6"/>
  <c r="AF39" i="6"/>
  <c r="T67" i="6"/>
  <c r="V67" i="6"/>
  <c r="AA67" i="6"/>
  <c r="AB48" i="6"/>
  <c r="P48" i="6"/>
  <c r="AD48" i="6"/>
  <c r="AF67" i="6"/>
  <c r="K67" i="6"/>
  <c r="R67" i="6"/>
  <c r="AL67" i="6"/>
  <c r="AK67" i="6"/>
  <c r="AE67" i="6"/>
  <c r="AC67" i="6"/>
  <c r="AM67" i="6"/>
  <c r="AM7" i="6"/>
  <c r="Q7" i="6"/>
  <c r="AC7" i="6"/>
  <c r="AD61" i="6"/>
  <c r="AE7" i="6"/>
  <c r="AG7" i="6"/>
  <c r="AN16" i="6"/>
  <c r="Q67" i="6"/>
  <c r="AL7" i="6"/>
  <c r="AE32" i="6"/>
  <c r="AM32" i="6"/>
  <c r="AI61" i="6"/>
  <c r="AI42" i="6"/>
  <c r="Y67" i="6"/>
  <c r="AJ7" i="6"/>
  <c r="AB7" i="6"/>
  <c r="AF7" i="6"/>
  <c r="AC32" i="6"/>
  <c r="AH12" i="6"/>
  <c r="AN20" i="6"/>
  <c r="AM20" i="6"/>
  <c r="AG18" i="6"/>
  <c r="AD20" i="6"/>
  <c r="AD7" i="6"/>
  <c r="AK20" i="6"/>
  <c r="AM61" i="6"/>
  <c r="AE61" i="6"/>
  <c r="AH48" i="6"/>
  <c r="AE56" i="6"/>
  <c r="Y51" i="6"/>
  <c r="AL29" i="6"/>
  <c r="R10" i="6"/>
  <c r="AJ20" i="6"/>
  <c r="AI7" i="6"/>
  <c r="Z18" i="6"/>
  <c r="AH18" i="6"/>
  <c r="AI20" i="6"/>
  <c r="P21" i="6"/>
  <c r="AM48" i="6"/>
  <c r="AJ48" i="6"/>
  <c r="AL13" i="6"/>
  <c r="AM34" i="6"/>
  <c r="AN7" i="6"/>
  <c r="P7" i="6"/>
  <c r="AH7" i="6"/>
  <c r="AD32" i="6"/>
  <c r="AL32" i="6"/>
  <c r="P44" i="6"/>
  <c r="AM2" i="6"/>
  <c r="AG52" i="6"/>
  <c r="AC18" i="6"/>
  <c r="AC20" i="6"/>
  <c r="R7" i="6"/>
  <c r="AD18" i="6"/>
  <c r="AK18" i="6"/>
  <c r="Z20" i="6"/>
  <c r="AM18" i="6"/>
  <c r="AL18" i="6"/>
  <c r="AK61" i="6"/>
  <c r="AL42" i="6"/>
  <c r="AK50" i="6"/>
  <c r="AE48" i="6"/>
  <c r="P24" i="6"/>
  <c r="AE29" i="6"/>
  <c r="AE18" i="6"/>
  <c r="AG20" i="6"/>
  <c r="AL20" i="6"/>
  <c r="AK7" i="6"/>
  <c r="AL60" i="6"/>
  <c r="AF18" i="6"/>
  <c r="AF20" i="6"/>
  <c r="AF32" i="6"/>
  <c r="AE20" i="6"/>
  <c r="AJ18" i="6"/>
  <c r="AH20" i="6"/>
  <c r="AI18" i="6"/>
  <c r="O67" i="6"/>
  <c r="AE47" i="6"/>
  <c r="AC48" i="6"/>
  <c r="AC27" i="6"/>
  <c r="AF62" i="6"/>
  <c r="AN18" i="6"/>
  <c r="AE3" i="21"/>
  <c r="Y9" i="6"/>
  <c r="P61" i="6"/>
  <c r="U34" i="6"/>
  <c r="AA17" i="6"/>
  <c r="L42" i="6"/>
  <c r="X66" i="6"/>
  <c r="X67" i="6"/>
  <c r="W62" i="6"/>
  <c r="X65" i="6"/>
  <c r="X62" i="6"/>
  <c r="X61" i="6"/>
  <c r="O42" i="6"/>
  <c r="U28" i="6"/>
  <c r="U32" i="6"/>
  <c r="K49" i="6"/>
  <c r="K48" i="6"/>
  <c r="O10" i="6"/>
  <c r="V34" i="6"/>
  <c r="AB33" i="6"/>
  <c r="O48" i="6"/>
  <c r="AB34" i="6"/>
  <c r="X54" i="6"/>
  <c r="Q17" i="6"/>
  <c r="AA33" i="6"/>
  <c r="W42" i="6"/>
  <c r="K44" i="6"/>
  <c r="J28" i="6"/>
  <c r="U29" i="6"/>
  <c r="O44" i="6"/>
  <c r="K42" i="6"/>
  <c r="T48" i="6"/>
  <c r="W49" i="6"/>
  <c r="L34" i="6"/>
  <c r="AA34" i="6"/>
  <c r="W48" i="6"/>
  <c r="AA6" i="6"/>
  <c r="AA50" i="6"/>
  <c r="AA10" i="6"/>
  <c r="Z48" i="6"/>
  <c r="V44" i="6"/>
  <c r="L32" i="6"/>
  <c r="AA49" i="6"/>
  <c r="X42" i="6"/>
  <c r="X48" i="6"/>
  <c r="AA48" i="6"/>
  <c r="Z28" i="6"/>
  <c r="S42" i="6"/>
  <c r="V42" i="6"/>
  <c r="S34" i="6"/>
  <c r="T42" i="6"/>
  <c r="Z44" i="6"/>
  <c r="X44" i="6"/>
  <c r="Z42" i="6"/>
  <c r="Z32" i="6"/>
  <c r="Z33" i="6"/>
  <c r="Z34" i="6"/>
  <c r="Q13" i="6"/>
  <c r="L10" i="6"/>
  <c r="K34" i="6"/>
  <c r="Y33" i="6"/>
  <c r="O8" i="6"/>
  <c r="Y28" i="6"/>
  <c r="O34" i="6"/>
  <c r="K33" i="6"/>
  <c r="Y34" i="6"/>
  <c r="K32" i="6"/>
  <c r="W34" i="6"/>
  <c r="K29" i="6"/>
  <c r="X34" i="6"/>
  <c r="K28" i="6"/>
  <c r="U4" i="6"/>
  <c r="V28" i="6"/>
  <c r="U3" i="6"/>
  <c r="O6" i="6"/>
  <c r="V13" i="6"/>
  <c r="U13" i="6"/>
  <c r="J13" i="6"/>
  <c r="Q9" i="6"/>
  <c r="K17" i="6"/>
  <c r="O17" i="6"/>
  <c r="O5" i="6"/>
  <c r="J10" i="6"/>
  <c r="K13" i="6"/>
  <c r="P85" i="6"/>
  <c r="T85" i="6"/>
  <c r="K10" i="6"/>
  <c r="S85" i="6"/>
  <c r="P83" i="6"/>
  <c r="T84" i="6"/>
  <c r="J6" i="6"/>
  <c r="J5" i="6"/>
  <c r="P80" i="6"/>
  <c r="S82" i="6"/>
  <c r="P78" i="6"/>
  <c r="T27" i="6"/>
  <c r="J4" i="6"/>
  <c r="S27" i="6"/>
  <c r="T78" i="6"/>
  <c r="S79" i="6"/>
  <c r="X85" i="6"/>
  <c r="T51" i="6"/>
  <c r="AB51" i="6"/>
  <c r="U51" i="6"/>
  <c r="Z51" i="6"/>
  <c r="AN27" i="6"/>
  <c r="AN51" i="6"/>
  <c r="V27" i="6"/>
  <c r="AK51" i="6"/>
  <c r="V51" i="6"/>
  <c r="AH51" i="6"/>
  <c r="AE51" i="6"/>
  <c r="K51" i="6"/>
  <c r="AA51" i="6"/>
  <c r="S78" i="6"/>
  <c r="R27" i="6"/>
  <c r="AD27" i="6"/>
  <c r="AB27" i="6"/>
  <c r="AL27" i="6"/>
  <c r="Z27" i="6"/>
  <c r="AA27" i="6"/>
  <c r="K27" i="6"/>
  <c r="P27" i="6"/>
  <c r="AG27" i="6"/>
  <c r="AE27" i="6"/>
  <c r="J27" i="6"/>
  <c r="AJ27" i="6"/>
  <c r="AH27" i="6"/>
  <c r="AK27" i="6"/>
  <c r="C10" i="11"/>
  <c r="U79" i="11" s="1"/>
  <c r="Q51" i="6"/>
  <c r="AD51" i="6"/>
  <c r="AI51" i="6"/>
  <c r="O51" i="6"/>
  <c r="AG51" i="6"/>
  <c r="R51" i="6"/>
  <c r="AF51" i="6"/>
  <c r="AM51" i="6"/>
  <c r="AC51" i="6"/>
  <c r="L51" i="6"/>
  <c r="W51" i="6"/>
  <c r="P51" i="6"/>
  <c r="S51" i="6"/>
  <c r="X51" i="6"/>
  <c r="AJ51" i="6"/>
  <c r="J51" i="6"/>
  <c r="AL51" i="6"/>
  <c r="L27" i="6"/>
  <c r="W27" i="6"/>
  <c r="AM27" i="6"/>
  <c r="AI27" i="6"/>
  <c r="S21" i="6"/>
  <c r="AF27" i="6"/>
  <c r="P75" i="6"/>
  <c r="K21" i="6"/>
  <c r="AJ71" i="6"/>
  <c r="W85" i="6"/>
  <c r="AI56" i="6"/>
  <c r="AE16" i="21"/>
  <c r="D15" i="20"/>
  <c r="D8" i="20"/>
  <c r="D21" i="20"/>
  <c r="L51" i="23"/>
  <c r="L56" i="6"/>
  <c r="AM56" i="6"/>
  <c r="T56" i="6"/>
  <c r="AJ56" i="6"/>
  <c r="AC56" i="6"/>
  <c r="AF56" i="6"/>
  <c r="U71" i="11"/>
  <c r="U123" i="11" s="1"/>
  <c r="AB21" i="6"/>
  <c r="AN56" i="6"/>
  <c r="R56" i="6"/>
  <c r="Q56" i="6"/>
  <c r="R21" i="6"/>
  <c r="AJ31" i="6"/>
  <c r="V56" i="6"/>
  <c r="AL56" i="6"/>
  <c r="AB56" i="6"/>
  <c r="P56" i="6"/>
  <c r="AJ21" i="6"/>
  <c r="Y56" i="6"/>
  <c r="AA56" i="6"/>
  <c r="X56" i="6"/>
  <c r="Z56" i="6"/>
  <c r="W56" i="6"/>
  <c r="J56" i="6"/>
  <c r="O56" i="6"/>
  <c r="AE21" i="6"/>
  <c r="Z21" i="6"/>
  <c r="W84" i="6"/>
  <c r="AM74" i="6"/>
  <c r="AD56" i="6"/>
  <c r="AG56" i="6"/>
  <c r="K56" i="6"/>
  <c r="AK56" i="6"/>
  <c r="AH56" i="6"/>
  <c r="U56" i="6"/>
  <c r="AE31" i="6"/>
  <c r="T75" i="6"/>
  <c r="AB44" i="6"/>
  <c r="X32" i="6"/>
  <c r="R42" i="6"/>
  <c r="C6" i="11"/>
  <c r="W69" i="6"/>
  <c r="X50" i="6"/>
  <c r="AG67" i="6"/>
  <c r="AI67" i="6"/>
  <c r="S56" i="6"/>
  <c r="AE65" i="6"/>
  <c r="AB50" i="6"/>
  <c r="W44" i="6"/>
  <c r="L39" i="23"/>
  <c r="X9" i="6"/>
  <c r="U3" i="11"/>
  <c r="C89" i="11" s="1"/>
  <c r="J21" i="6"/>
  <c r="AG21" i="6"/>
  <c r="Q21" i="6"/>
  <c r="L21" i="6"/>
  <c r="T21" i="6"/>
  <c r="AL21" i="6"/>
  <c r="AI21" i="6"/>
  <c r="O31" i="6"/>
  <c r="AA61" i="6"/>
  <c r="V21" i="6"/>
  <c r="AK21" i="6"/>
  <c r="U21" i="6"/>
  <c r="AA21" i="6"/>
  <c r="AM21" i="6"/>
  <c r="Y21" i="6"/>
  <c r="AL31" i="6"/>
  <c r="S31" i="6"/>
  <c r="T49" i="6"/>
  <c r="O21" i="6"/>
  <c r="AF21" i="6"/>
  <c r="AD21" i="6"/>
  <c r="AH21" i="6"/>
  <c r="AC21" i="6"/>
  <c r="AN21" i="6"/>
  <c r="AG31" i="6"/>
  <c r="AB46" i="6"/>
  <c r="R20" i="6"/>
  <c r="J9" i="6"/>
  <c r="C16" i="11"/>
  <c r="U81" i="11" s="1"/>
  <c r="U43" i="11"/>
  <c r="AD22" i="12" s="1"/>
  <c r="B40" i="24" s="1"/>
  <c r="F286" i="24" s="1"/>
  <c r="W29" i="6"/>
  <c r="AC31" i="6"/>
  <c r="AF31" i="6"/>
  <c r="V31" i="6"/>
  <c r="J31" i="6"/>
  <c r="Z31" i="6"/>
  <c r="Q31" i="6"/>
  <c r="X31" i="6"/>
  <c r="P49" i="6"/>
  <c r="L31" i="6"/>
  <c r="AA31" i="6"/>
  <c r="AK31" i="6"/>
  <c r="AN31" i="6"/>
  <c r="AB31" i="6"/>
  <c r="T31" i="6"/>
  <c r="AD31" i="6"/>
  <c r="V54" i="6"/>
  <c r="W31" i="6"/>
  <c r="AM31" i="6"/>
  <c r="U31" i="6"/>
  <c r="R31" i="6"/>
  <c r="K31" i="6"/>
  <c r="AH31" i="6"/>
  <c r="P31" i="6"/>
  <c r="Y31" i="6"/>
  <c r="O33" i="6"/>
  <c r="T79" i="6"/>
  <c r="AL79" i="6"/>
  <c r="T13" i="6"/>
  <c r="Y10" i="6"/>
  <c r="C46" i="11"/>
  <c r="R66" i="6"/>
  <c r="W65" i="6"/>
  <c r="L49" i="6"/>
  <c r="O54" i="6"/>
  <c r="J66" i="6"/>
  <c r="S44" i="6"/>
  <c r="Z49" i="6"/>
  <c r="AB28" i="6"/>
  <c r="K20" i="6"/>
  <c r="P32" i="6"/>
  <c r="X49" i="6"/>
  <c r="Q27" i="6"/>
  <c r="J65" i="6"/>
  <c r="X10" i="6"/>
  <c r="V6" i="6"/>
  <c r="AB79" i="6"/>
  <c r="Y79" i="6"/>
  <c r="P29" i="6"/>
  <c r="Z79" i="6"/>
  <c r="AF79" i="6"/>
  <c r="U18" i="6"/>
  <c r="Q79" i="6"/>
  <c r="L37" i="6"/>
  <c r="W28" i="6"/>
  <c r="X25" i="6"/>
  <c r="W35" i="6"/>
  <c r="AA29" i="6"/>
  <c r="Q68" i="6"/>
  <c r="AB38" i="6"/>
  <c r="AB67" i="6"/>
  <c r="S54" i="6"/>
  <c r="V11" i="6"/>
  <c r="V79" i="6"/>
  <c r="AM79" i="6"/>
  <c r="X79" i="6"/>
  <c r="U79" i="6"/>
  <c r="R79" i="6"/>
  <c r="AE79" i="6"/>
  <c r="AN79" i="6"/>
  <c r="X28" i="6"/>
  <c r="AJ79" i="6"/>
  <c r="AA79" i="6"/>
  <c r="K79" i="6"/>
  <c r="J79" i="6"/>
  <c r="AC79" i="6"/>
  <c r="P79" i="6"/>
  <c r="O79" i="6"/>
  <c r="AD79" i="6"/>
  <c r="J68" i="6"/>
  <c r="C55" i="11"/>
  <c r="AI79" i="6"/>
  <c r="L79" i="6"/>
  <c r="AK79" i="6"/>
  <c r="AH79" i="6"/>
  <c r="W79" i="6"/>
  <c r="AG79" i="6"/>
  <c r="V7" i="6"/>
  <c r="AB32" i="6"/>
  <c r="W61" i="6"/>
  <c r="Y20" i="6"/>
  <c r="Q10" i="6"/>
  <c r="C40" i="11"/>
  <c r="X27" i="6"/>
  <c r="U52" i="11"/>
  <c r="C117" i="11" s="1"/>
  <c r="S69" i="6"/>
  <c r="AB29" i="6"/>
  <c r="AA18" i="6"/>
  <c r="S67" i="6"/>
  <c r="K6" i="6"/>
  <c r="T61" i="6"/>
  <c r="W33" i="6"/>
  <c r="O29" i="6"/>
  <c r="K5" i="6"/>
  <c r="O49" i="6"/>
  <c r="X21" i="6"/>
  <c r="U69" i="6"/>
  <c r="P68" i="6"/>
  <c r="U27" i="6"/>
  <c r="Y27" i="6"/>
  <c r="AB18" i="6"/>
  <c r="W7" i="6"/>
  <c r="W21" i="6"/>
  <c r="V49" i="6"/>
  <c r="S50" i="6"/>
  <c r="S65" i="6"/>
  <c r="Y7" i="6"/>
  <c r="U61" i="6"/>
  <c r="W50" i="6"/>
  <c r="J36" i="6"/>
  <c r="L28" i="6"/>
  <c r="P67" i="6"/>
  <c r="AI36" i="6"/>
  <c r="T36" i="6"/>
  <c r="R36" i="6"/>
  <c r="S17" i="6"/>
  <c r="U44" i="6"/>
  <c r="AL36" i="6"/>
  <c r="AG36" i="6"/>
  <c r="S36" i="6"/>
  <c r="S66" i="6"/>
  <c r="AF36" i="6"/>
  <c r="AD36" i="6"/>
  <c r="AM36" i="6"/>
  <c r="X36" i="6"/>
  <c r="U70" i="11"/>
  <c r="C123" i="11" s="1"/>
  <c r="AN36" i="6"/>
  <c r="O36" i="6"/>
  <c r="P36" i="6"/>
  <c r="V36" i="6"/>
  <c r="L36" i="6"/>
  <c r="Q36" i="6"/>
  <c r="AB36" i="6"/>
  <c r="AH36" i="6"/>
  <c r="C49" i="11"/>
  <c r="Z36" i="6"/>
  <c r="AJ36" i="6"/>
  <c r="AK36" i="6"/>
  <c r="W36" i="6"/>
  <c r="U36" i="6"/>
  <c r="AA36" i="6"/>
  <c r="C70" i="11"/>
  <c r="Y36" i="6"/>
  <c r="AC36" i="6"/>
  <c r="K36" i="6"/>
  <c r="O27" i="6"/>
  <c r="Q74" i="6"/>
  <c r="L74" i="6"/>
  <c r="L67" i="6"/>
  <c r="L68" i="6"/>
  <c r="AC68" i="6"/>
  <c r="K68" i="6"/>
  <c r="V68" i="6"/>
  <c r="AE68" i="6"/>
  <c r="AJ68" i="6"/>
  <c r="U67" i="6"/>
  <c r="L67" i="23"/>
  <c r="W6" i="6"/>
  <c r="AM68" i="6"/>
  <c r="X68" i="6"/>
  <c r="Z68" i="6"/>
  <c r="AN68" i="6"/>
  <c r="R68" i="6"/>
  <c r="W54" i="6"/>
  <c r="AA54" i="6"/>
  <c r="J44" i="6"/>
  <c r="T54" i="6"/>
  <c r="S68" i="6"/>
  <c r="AK68" i="6"/>
  <c r="AI68" i="6"/>
  <c r="U68" i="6"/>
  <c r="AH68" i="6"/>
  <c r="O68" i="6"/>
  <c r="AB68" i="6"/>
  <c r="AG68" i="6"/>
  <c r="AA68" i="6"/>
  <c r="X17" i="6"/>
  <c r="U64" i="11"/>
  <c r="AD33" i="12" s="1"/>
  <c r="B47" i="24" s="1"/>
  <c r="F342" i="24" s="1"/>
  <c r="AA7" i="6"/>
  <c r="AD68" i="6"/>
  <c r="T68" i="6"/>
  <c r="Y68" i="6"/>
  <c r="W68" i="6"/>
  <c r="AL68" i="6"/>
  <c r="S61" i="6"/>
  <c r="S32" i="6"/>
  <c r="T29" i="6"/>
  <c r="Y6" i="6"/>
  <c r="U7" i="11"/>
  <c r="U90" i="11" s="1"/>
  <c r="X29" i="6"/>
  <c r="V29" i="6"/>
  <c r="X6" i="6"/>
  <c r="K18" i="6"/>
  <c r="X13" i="6"/>
  <c r="Z61" i="6"/>
  <c r="C47" i="11"/>
  <c r="U103" i="11" s="1"/>
  <c r="V32" i="6"/>
  <c r="L9" i="6"/>
  <c r="V17" i="6"/>
  <c r="S33" i="6"/>
  <c r="Q61" i="6"/>
  <c r="AB9" i="6"/>
  <c r="X33" i="6"/>
  <c r="Y18" i="6"/>
  <c r="P54" i="6"/>
  <c r="AA44" i="6"/>
  <c r="W18" i="6"/>
  <c r="C53" i="11"/>
  <c r="U105" i="11" s="1"/>
  <c r="X5" i="6"/>
  <c r="S9" i="6"/>
  <c r="L53" i="23"/>
  <c r="W17" i="6"/>
  <c r="S29" i="6"/>
  <c r="X4" i="6"/>
  <c r="S13" i="6"/>
  <c r="S28" i="6"/>
  <c r="C58" i="11"/>
  <c r="Z29" i="6"/>
  <c r="L41" i="23"/>
  <c r="Z50" i="6"/>
  <c r="AA20" i="6"/>
  <c r="P38" i="6"/>
  <c r="W32" i="6"/>
  <c r="J33" i="6"/>
  <c r="U15" i="11"/>
  <c r="C93" i="11" s="1"/>
  <c r="AK81" i="6"/>
  <c r="S40" i="6"/>
  <c r="AM40" i="6"/>
  <c r="R47" i="6"/>
  <c r="Y13" i="6"/>
  <c r="S5" i="6"/>
  <c r="J47" i="6"/>
  <c r="V47" i="6"/>
  <c r="X18" i="6"/>
  <c r="X47" i="6"/>
  <c r="AG47" i="6"/>
  <c r="T17" i="6"/>
  <c r="J32" i="6"/>
  <c r="S20" i="6"/>
  <c r="W9" i="6"/>
  <c r="V33" i="6"/>
  <c r="AK47" i="6"/>
  <c r="Q47" i="6"/>
  <c r="W14" i="6"/>
  <c r="V18" i="6"/>
  <c r="AM38" i="6"/>
  <c r="AI40" i="6"/>
  <c r="O41" i="6"/>
  <c r="L6" i="6"/>
  <c r="S47" i="6"/>
  <c r="AC47" i="6"/>
  <c r="P47" i="6"/>
  <c r="Z47" i="6"/>
  <c r="AJ47" i="6"/>
  <c r="U47" i="6"/>
  <c r="K47" i="6"/>
  <c r="AN47" i="6"/>
  <c r="AM47" i="6"/>
  <c r="AL47" i="6"/>
  <c r="Y47" i="6"/>
  <c r="AD47" i="6"/>
  <c r="AF47" i="6"/>
  <c r="AH47" i="6"/>
  <c r="T32" i="6"/>
  <c r="AL64" i="6"/>
  <c r="W13" i="6"/>
  <c r="AB47" i="6"/>
  <c r="AA47" i="6"/>
  <c r="T47" i="6"/>
  <c r="W47" i="6"/>
  <c r="L47" i="6"/>
  <c r="O47" i="6"/>
  <c r="AI47" i="6"/>
  <c r="S18" i="6"/>
  <c r="J29" i="6"/>
  <c r="O32" i="6"/>
  <c r="L13" i="6"/>
  <c r="P16" i="6"/>
  <c r="P39" i="6"/>
  <c r="U33" i="6"/>
  <c r="U20" i="6"/>
  <c r="S7" i="6"/>
  <c r="J20" i="6"/>
  <c r="U17" i="6"/>
  <c r="Q32" i="6"/>
  <c r="W20" i="6"/>
  <c r="L50" i="23"/>
  <c r="AD60" i="6"/>
  <c r="C28" i="11"/>
  <c r="U85" i="11" s="1"/>
  <c r="AK38" i="6"/>
  <c r="AG38" i="6"/>
  <c r="P40" i="6"/>
  <c r="W40" i="6"/>
  <c r="C67" i="11"/>
  <c r="AE38" i="6"/>
  <c r="AA38" i="6"/>
  <c r="U40" i="6"/>
  <c r="AN40" i="6"/>
  <c r="Y41" i="6"/>
  <c r="AG57" i="6"/>
  <c r="K7" i="6"/>
  <c r="V38" i="6"/>
  <c r="AK40" i="6"/>
  <c r="T40" i="6"/>
  <c r="AE64" i="6"/>
  <c r="U41" i="6"/>
  <c r="R18" i="6"/>
  <c r="AD11" i="6"/>
  <c r="AK11" i="6"/>
  <c r="V20" i="6"/>
  <c r="L54" i="23"/>
  <c r="U25" i="11"/>
  <c r="U96" i="11" s="1"/>
  <c r="Z38" i="6"/>
  <c r="Y38" i="6"/>
  <c r="X38" i="6"/>
  <c r="AL38" i="6"/>
  <c r="X40" i="6"/>
  <c r="V40" i="6"/>
  <c r="Y40" i="6"/>
  <c r="O64" i="6"/>
  <c r="AM81" i="6"/>
  <c r="U36" i="11"/>
  <c r="B37" i="12" s="1"/>
  <c r="B26" i="24" s="1"/>
  <c r="F181" i="24" s="1"/>
  <c r="U58" i="11"/>
  <c r="C119" i="11" s="1"/>
  <c r="AH38" i="6"/>
  <c r="AN38" i="6"/>
  <c r="AF38" i="6"/>
  <c r="K38" i="6"/>
  <c r="AL40" i="6"/>
  <c r="R40" i="6"/>
  <c r="AF40" i="6"/>
  <c r="AC40" i="6"/>
  <c r="AI64" i="6"/>
  <c r="U81" i="6"/>
  <c r="X41" i="6"/>
  <c r="L24" i="6"/>
  <c r="T20" i="6"/>
  <c r="Y58" i="6"/>
  <c r="S4" i="6"/>
  <c r="Z39" i="6"/>
  <c r="AN39" i="6"/>
  <c r="AJ39" i="6"/>
  <c r="U27" i="11"/>
  <c r="B33" i="12" s="1"/>
  <c r="B23" i="24" s="1"/>
  <c r="F162" i="24" s="1"/>
  <c r="U33" i="11"/>
  <c r="B36" i="12" s="1"/>
  <c r="B25" i="24" s="1"/>
  <c r="F177" i="24" s="1"/>
  <c r="V60" i="6"/>
  <c r="AE53" i="6"/>
  <c r="AN71" i="6"/>
  <c r="C65" i="11"/>
  <c r="U109" i="11" s="1"/>
  <c r="AE39" i="6"/>
  <c r="O20" i="6"/>
  <c r="AC39" i="6"/>
  <c r="J18" i="6"/>
  <c r="J17" i="6"/>
  <c r="AI39" i="6"/>
  <c r="AD39" i="6"/>
  <c r="C21" i="11"/>
  <c r="O18" i="6"/>
  <c r="AL52" i="6"/>
  <c r="AE52" i="6"/>
  <c r="O39" i="6"/>
  <c r="P53" i="6"/>
  <c r="L7" i="6"/>
  <c r="P20" i="6"/>
  <c r="L44" i="23"/>
  <c r="U44" i="11"/>
  <c r="U114" i="11" s="1"/>
  <c r="J38" i="6"/>
  <c r="AJ38" i="6"/>
  <c r="AD38" i="6"/>
  <c r="AC38" i="6"/>
  <c r="O38" i="6"/>
  <c r="R38" i="6"/>
  <c r="L38" i="6"/>
  <c r="AG40" i="6"/>
  <c r="K40" i="6"/>
  <c r="AB40" i="6"/>
  <c r="AH40" i="6"/>
  <c r="Q40" i="6"/>
  <c r="AD40" i="6"/>
  <c r="AJ40" i="6"/>
  <c r="J64" i="6"/>
  <c r="L64" i="6"/>
  <c r="AI41" i="6"/>
  <c r="AM41" i="6"/>
  <c r="C24" i="11"/>
  <c r="C12" i="11"/>
  <c r="C22" i="11"/>
  <c r="U83" i="11" s="1"/>
  <c r="S38" i="6"/>
  <c r="W38" i="6"/>
  <c r="T38" i="6"/>
  <c r="Q38" i="6"/>
  <c r="AI38" i="6"/>
  <c r="U38" i="6"/>
  <c r="J40" i="6"/>
  <c r="AE40" i="6"/>
  <c r="O40" i="6"/>
  <c r="L40" i="6"/>
  <c r="AA40" i="6"/>
  <c r="Z40" i="6"/>
  <c r="X64" i="6"/>
  <c r="AK41" i="6"/>
  <c r="C15" i="11"/>
  <c r="C9" i="11"/>
  <c r="C64" i="11"/>
  <c r="U46" i="11"/>
  <c r="AD24" i="12" s="1"/>
  <c r="B41" i="24" s="1"/>
  <c r="F297" i="24" s="1"/>
  <c r="K4" i="6"/>
  <c r="C73" i="11"/>
  <c r="U55" i="11"/>
  <c r="AD28" i="12" s="1"/>
  <c r="B44" i="24" s="1"/>
  <c r="F316" i="24" s="1"/>
  <c r="P18" i="6"/>
  <c r="Q20" i="6"/>
  <c r="O7" i="6"/>
  <c r="U52" i="6"/>
  <c r="AF52" i="6"/>
  <c r="AA12" i="6"/>
  <c r="O16" i="6"/>
  <c r="U45" i="6"/>
  <c r="Y39" i="6"/>
  <c r="R39" i="6"/>
  <c r="AL39" i="6"/>
  <c r="U39" i="6"/>
  <c r="T39" i="6"/>
  <c r="AH39" i="6"/>
  <c r="AJ53" i="6"/>
  <c r="S71" i="6"/>
  <c r="Q71" i="6"/>
  <c r="V57" i="6"/>
  <c r="K12" i="6"/>
  <c r="W39" i="6"/>
  <c r="Q39" i="6"/>
  <c r="AG39" i="6"/>
  <c r="J39" i="6"/>
  <c r="AB39" i="6"/>
  <c r="L39" i="6"/>
  <c r="O53" i="6"/>
  <c r="AI53" i="6"/>
  <c r="S39" i="6"/>
  <c r="J71" i="6"/>
  <c r="U71" i="6"/>
  <c r="AC71" i="6"/>
  <c r="W52" i="6"/>
  <c r="AK52" i="6"/>
  <c r="AM16" i="6"/>
  <c r="L52" i="6"/>
  <c r="S52" i="6"/>
  <c r="AD12" i="6"/>
  <c r="U16" i="6"/>
  <c r="V39" i="6"/>
  <c r="AK39" i="6"/>
  <c r="K39" i="6"/>
  <c r="AM39" i="6"/>
  <c r="AA39" i="6"/>
  <c r="X39" i="6"/>
  <c r="X53" i="6"/>
  <c r="J53" i="6"/>
  <c r="V71" i="6"/>
  <c r="AI71" i="6"/>
  <c r="AK57" i="6"/>
  <c r="AN37" i="6"/>
  <c r="X30" i="6"/>
  <c r="AA19" i="6"/>
  <c r="Q18" i="6"/>
  <c r="W26" i="6"/>
  <c r="AD19" i="6"/>
  <c r="O26" i="6"/>
  <c r="K26" i="6"/>
  <c r="Q37" i="6"/>
  <c r="AJ19" i="6"/>
  <c r="L18" i="6"/>
  <c r="AL3" i="6"/>
  <c r="AF3" i="6"/>
  <c r="S15" i="6"/>
  <c r="K59" i="6"/>
  <c r="P70" i="6"/>
  <c r="O14" i="6"/>
  <c r="T2" i="6"/>
  <c r="AF55" i="6"/>
  <c r="Y70" i="6"/>
  <c r="AA14" i="6"/>
  <c r="AE15" i="6"/>
  <c r="K11" i="6"/>
  <c r="W11" i="6"/>
  <c r="L49" i="23"/>
  <c r="X60" i="6"/>
  <c r="AI60" i="6"/>
  <c r="AJ37" i="6"/>
  <c r="AH30" i="6"/>
  <c r="W30" i="6"/>
  <c r="AN19" i="6"/>
  <c r="X26" i="6"/>
  <c r="S26" i="6"/>
  <c r="AB37" i="6"/>
  <c r="P11" i="6"/>
  <c r="AN11" i="6"/>
  <c r="C19" i="11"/>
  <c r="U82" i="11" s="1"/>
  <c r="R60" i="6"/>
  <c r="S60" i="6"/>
  <c r="U37" i="6"/>
  <c r="Q30" i="6"/>
  <c r="AF19" i="6"/>
  <c r="T19" i="6"/>
  <c r="AJ26" i="6"/>
  <c r="AH37" i="6"/>
  <c r="W19" i="6"/>
  <c r="C61" i="11"/>
  <c r="AD13" i="12" s="1"/>
  <c r="O11" i="6"/>
  <c r="AC60" i="6"/>
  <c r="L42" i="23"/>
  <c r="AE37" i="6"/>
  <c r="U30" i="6"/>
  <c r="S30" i="6"/>
  <c r="AE19" i="6"/>
  <c r="AH19" i="6"/>
  <c r="AE26" i="6"/>
  <c r="AF37" i="6"/>
  <c r="W3" i="6"/>
  <c r="AK3" i="6"/>
  <c r="U15" i="6"/>
  <c r="AG15" i="6"/>
  <c r="AK15" i="6"/>
  <c r="T14" i="6"/>
  <c r="S70" i="6"/>
  <c r="AE70" i="6"/>
  <c r="L3" i="6"/>
  <c r="AJ3" i="6"/>
  <c r="J15" i="6"/>
  <c r="AH14" i="6"/>
  <c r="AN70" i="6"/>
  <c r="C3" i="11"/>
  <c r="B3" i="12" s="1"/>
  <c r="U24" i="11"/>
  <c r="B31" i="12" s="1"/>
  <c r="B22" i="24" s="1"/>
  <c r="F151" i="24" s="1"/>
  <c r="U40" i="11"/>
  <c r="C113" i="11" s="1"/>
  <c r="AC3" i="6"/>
  <c r="AG3" i="6"/>
  <c r="O4" i="6"/>
  <c r="Q15" i="6"/>
  <c r="AM14" i="6"/>
  <c r="AN14" i="6"/>
  <c r="V73" i="6"/>
  <c r="V70" i="6"/>
  <c r="Q70" i="6"/>
  <c r="AE11" i="6"/>
  <c r="S11" i="6"/>
  <c r="AC11" i="6"/>
  <c r="R11" i="6"/>
  <c r="Z11" i="6"/>
  <c r="AJ11" i="6"/>
  <c r="AL11" i="6"/>
  <c r="J11" i="6"/>
  <c r="AB11" i="6"/>
  <c r="AA11" i="6"/>
  <c r="AG11" i="6"/>
  <c r="Q11" i="6"/>
  <c r="AM11" i="6"/>
  <c r="Y11" i="6"/>
  <c r="Q60" i="6"/>
  <c r="L60" i="6"/>
  <c r="W60" i="6"/>
  <c r="AK60" i="6"/>
  <c r="J60" i="6"/>
  <c r="Y60" i="6"/>
  <c r="AG60" i="6"/>
  <c r="U60" i="6"/>
  <c r="T37" i="6"/>
  <c r="R37" i="6"/>
  <c r="K37" i="6"/>
  <c r="V30" i="6"/>
  <c r="O30" i="6"/>
  <c r="T30" i="6"/>
  <c r="Z30" i="6"/>
  <c r="AN30" i="6"/>
  <c r="U19" i="6"/>
  <c r="AI30" i="6"/>
  <c r="L19" i="6"/>
  <c r="V19" i="6"/>
  <c r="S19" i="6"/>
  <c r="Q26" i="6"/>
  <c r="AD26" i="6"/>
  <c r="AK19" i="6"/>
  <c r="AN26" i="6"/>
  <c r="U26" i="6"/>
  <c r="AC26" i="6"/>
  <c r="AF26" i="6"/>
  <c r="J37" i="6"/>
  <c r="AM37" i="6"/>
  <c r="AL37" i="6"/>
  <c r="W37" i="6"/>
  <c r="P19" i="6"/>
  <c r="AK26" i="6"/>
  <c r="U12" i="11"/>
  <c r="T11" i="6"/>
  <c r="U11" i="6"/>
  <c r="AH11" i="6"/>
  <c r="X11" i="6"/>
  <c r="AF11" i="6"/>
  <c r="AI11" i="6"/>
  <c r="U22" i="11"/>
  <c r="U95" i="11" s="1"/>
  <c r="AB60" i="6"/>
  <c r="AN60" i="6"/>
  <c r="AF60" i="6"/>
  <c r="O60" i="6"/>
  <c r="AE60" i="6"/>
  <c r="AJ60" i="6"/>
  <c r="AH60" i="6"/>
  <c r="U34" i="11"/>
  <c r="U99" i="11" s="1"/>
  <c r="L36" i="23"/>
  <c r="V37" i="6"/>
  <c r="Y37" i="6"/>
  <c r="Z37" i="6"/>
  <c r="AD37" i="6"/>
  <c r="R30" i="6"/>
  <c r="K30" i="6"/>
  <c r="AB30" i="6"/>
  <c r="AG30" i="6"/>
  <c r="AC30" i="6"/>
  <c r="AD30" i="6"/>
  <c r="AM30" i="6"/>
  <c r="AE30" i="6"/>
  <c r="AI19" i="6"/>
  <c r="AL19" i="6"/>
  <c r="O19" i="6"/>
  <c r="J19" i="6"/>
  <c r="P26" i="6"/>
  <c r="Q19" i="6"/>
  <c r="K19" i="6"/>
  <c r="Z26" i="6"/>
  <c r="U22" i="6"/>
  <c r="T26" i="6"/>
  <c r="AG26" i="6"/>
  <c r="V26" i="6"/>
  <c r="AL26" i="6"/>
  <c r="X37" i="6"/>
  <c r="AG37" i="6"/>
  <c r="P37" i="6"/>
  <c r="AM19" i="6"/>
  <c r="U73" i="11"/>
  <c r="C33" i="11"/>
  <c r="C27" i="11"/>
  <c r="B15" i="12" s="1"/>
  <c r="L11" i="6"/>
  <c r="C88" i="11"/>
  <c r="U16" i="11"/>
  <c r="U93" i="11" s="1"/>
  <c r="Z60" i="6"/>
  <c r="K60" i="6"/>
  <c r="P60" i="6"/>
  <c r="AA60" i="6"/>
  <c r="AM60" i="6"/>
  <c r="T60" i="6"/>
  <c r="C59" i="11"/>
  <c r="U107" i="11" s="1"/>
  <c r="AI37" i="6"/>
  <c r="AA37" i="6"/>
  <c r="AK37" i="6"/>
  <c r="AL30" i="6"/>
  <c r="AK30" i="6"/>
  <c r="L30" i="6"/>
  <c r="P30" i="6"/>
  <c r="AJ30" i="6"/>
  <c r="AF30" i="6"/>
  <c r="R26" i="6"/>
  <c r="Y30" i="6"/>
  <c r="AA30" i="6"/>
  <c r="X19" i="6"/>
  <c r="R19" i="6"/>
  <c r="Z19" i="6"/>
  <c r="AB26" i="6"/>
  <c r="AG19" i="6"/>
  <c r="AH26" i="6"/>
  <c r="Y19" i="6"/>
  <c r="AB19" i="6"/>
  <c r="AA26" i="6"/>
  <c r="AI26" i="6"/>
  <c r="J26" i="6"/>
  <c r="AM26" i="6"/>
  <c r="AC37" i="6"/>
  <c r="S37" i="6"/>
  <c r="O37" i="6"/>
  <c r="L26" i="6"/>
  <c r="L38" i="23"/>
  <c r="R14" i="6"/>
  <c r="AL15" i="6"/>
  <c r="W15" i="6"/>
  <c r="V15" i="6"/>
  <c r="AH15" i="6"/>
  <c r="AJ15" i="6"/>
  <c r="Y15" i="6"/>
  <c r="AD15" i="6"/>
  <c r="AC41" i="6"/>
  <c r="K41" i="6"/>
  <c r="AN41" i="6"/>
  <c r="T41" i="6"/>
  <c r="L41" i="6"/>
  <c r="AL14" i="6"/>
  <c r="Y14" i="6"/>
  <c r="V14" i="6"/>
  <c r="X14" i="6"/>
  <c r="AK14" i="6"/>
  <c r="T81" i="6"/>
  <c r="AM85" i="6"/>
  <c r="S14" i="6"/>
  <c r="Z14" i="6"/>
  <c r="AH25" i="6"/>
  <c r="AE85" i="6"/>
  <c r="AI85" i="6"/>
  <c r="AI2" i="6"/>
  <c r="O70" i="6"/>
  <c r="AH70" i="6"/>
  <c r="AL70" i="6"/>
  <c r="AB70" i="6"/>
  <c r="O2" i="6"/>
  <c r="AF14" i="6"/>
  <c r="AG2" i="6"/>
  <c r="W70" i="6"/>
  <c r="AJ70" i="6"/>
  <c r="S57" i="6"/>
  <c r="C52" i="11"/>
  <c r="AD9" i="12" s="1"/>
  <c r="U41" i="11"/>
  <c r="U113" i="11" s="1"/>
  <c r="U10" i="11"/>
  <c r="U91" i="11" s="1"/>
  <c r="L33" i="23"/>
  <c r="C476" i="23" s="1"/>
  <c r="L15" i="6"/>
  <c r="AN15" i="6"/>
  <c r="AF15" i="6"/>
  <c r="T15" i="6"/>
  <c r="O15" i="6"/>
  <c r="R15" i="6"/>
  <c r="P15" i="6"/>
  <c r="Z41" i="6"/>
  <c r="V41" i="6"/>
  <c r="Q41" i="6"/>
  <c r="AG41" i="6"/>
  <c r="P41" i="6"/>
  <c r="AF41" i="6"/>
  <c r="J14" i="6"/>
  <c r="AC14" i="6"/>
  <c r="Q14" i="6"/>
  <c r="AD14" i="6"/>
  <c r="AB14" i="6"/>
  <c r="P14" i="6"/>
  <c r="J81" i="6"/>
  <c r="AF81" i="6"/>
  <c r="AG85" i="6"/>
  <c r="AK85" i="6"/>
  <c r="S41" i="6"/>
  <c r="J25" i="6"/>
  <c r="AJ85" i="6"/>
  <c r="AH85" i="6"/>
  <c r="AA70" i="6"/>
  <c r="AF70" i="6"/>
  <c r="J70" i="6"/>
  <c r="K2" i="6"/>
  <c r="R70" i="6"/>
  <c r="AD70" i="6"/>
  <c r="AC70" i="6"/>
  <c r="P57" i="6"/>
  <c r="U30" i="11"/>
  <c r="C98" i="11" s="1"/>
  <c r="U6" i="11"/>
  <c r="AN85" i="6"/>
  <c r="C7" i="11"/>
  <c r="U78" i="11" s="1"/>
  <c r="AL41" i="6"/>
  <c r="AB15" i="6"/>
  <c r="AM15" i="6"/>
  <c r="K15" i="6"/>
  <c r="AI15" i="6"/>
  <c r="Z15" i="6"/>
  <c r="X15" i="6"/>
  <c r="AC15" i="6"/>
  <c r="AJ41" i="6"/>
  <c r="AB41" i="6"/>
  <c r="J41" i="6"/>
  <c r="AE41" i="6"/>
  <c r="AD41" i="6"/>
  <c r="R41" i="6"/>
  <c r="AI14" i="6"/>
  <c r="AG14" i="6"/>
  <c r="L14" i="6"/>
  <c r="AE14" i="6"/>
  <c r="AJ14" i="6"/>
  <c r="U14" i="6"/>
  <c r="AC81" i="6"/>
  <c r="W81" i="6"/>
  <c r="AA41" i="6"/>
  <c r="K14" i="6"/>
  <c r="J2" i="6"/>
  <c r="K70" i="6"/>
  <c r="X70" i="6"/>
  <c r="AK70" i="6"/>
  <c r="Z70" i="6"/>
  <c r="U70" i="6"/>
  <c r="AB57" i="6"/>
  <c r="AI70" i="6"/>
  <c r="AG70" i="6"/>
  <c r="L70" i="6"/>
  <c r="R57" i="6"/>
  <c r="C18" i="11"/>
  <c r="U61" i="11"/>
  <c r="AD31" i="12" s="1"/>
  <c r="B46" i="24" s="1"/>
  <c r="F331" i="24" s="1"/>
  <c r="AM70" i="6"/>
  <c r="Z52" i="6"/>
  <c r="O52" i="6"/>
  <c r="L48" i="23"/>
  <c r="AB12" i="6"/>
  <c r="AI12" i="6"/>
  <c r="O12" i="6"/>
  <c r="AF16" i="6"/>
  <c r="K16" i="6"/>
  <c r="Z16" i="6"/>
  <c r="AI73" i="6"/>
  <c r="R8" i="6"/>
  <c r="Z53" i="6"/>
  <c r="Y53" i="6"/>
  <c r="AB53" i="6"/>
  <c r="W53" i="6"/>
  <c r="AA53" i="6"/>
  <c r="AN53" i="6"/>
  <c r="R53" i="6"/>
  <c r="AE71" i="6"/>
  <c r="R71" i="6"/>
  <c r="AK71" i="6"/>
  <c r="X71" i="6"/>
  <c r="O71" i="6"/>
  <c r="T71" i="6"/>
  <c r="AG71" i="6"/>
  <c r="C43" i="11"/>
  <c r="AD4" i="12" s="1"/>
  <c r="AM3" i="6"/>
  <c r="O3" i="6"/>
  <c r="P3" i="6"/>
  <c r="K3" i="6"/>
  <c r="R3" i="6"/>
  <c r="AN3" i="6"/>
  <c r="S3" i="6"/>
  <c r="AI3" i="6"/>
  <c r="Z3" i="6"/>
  <c r="X3" i="6"/>
  <c r="AE3" i="6"/>
  <c r="AH3" i="6"/>
  <c r="Y52" i="6"/>
  <c r="T52" i="6"/>
  <c r="AD52" i="6"/>
  <c r="AI52" i="6"/>
  <c r="P52" i="6"/>
  <c r="AM52" i="6"/>
  <c r="V52" i="6"/>
  <c r="C41" i="11"/>
  <c r="U101" i="11" s="1"/>
  <c r="AL12" i="6"/>
  <c r="S12" i="6"/>
  <c r="U12" i="6"/>
  <c r="AF12" i="6"/>
  <c r="AH16" i="6"/>
  <c r="AE16" i="6"/>
  <c r="AD16" i="6"/>
  <c r="L40" i="23"/>
  <c r="L43" i="23"/>
  <c r="L47" i="23"/>
  <c r="U53" i="11"/>
  <c r="U117" i="11" s="1"/>
  <c r="AB59" i="6"/>
  <c r="Y8" i="6"/>
  <c r="AD53" i="6"/>
  <c r="AL53" i="6"/>
  <c r="U53" i="6"/>
  <c r="AC53" i="6"/>
  <c r="AK53" i="6"/>
  <c r="AM53" i="6"/>
  <c r="AL71" i="6"/>
  <c r="K71" i="6"/>
  <c r="S63" i="6"/>
  <c r="AH71" i="6"/>
  <c r="Y71" i="6"/>
  <c r="AM71" i="6"/>
  <c r="L71" i="6"/>
  <c r="U21" i="11"/>
  <c r="T3" i="6"/>
  <c r="AB3" i="6"/>
  <c r="K52" i="6"/>
  <c r="Q52" i="6"/>
  <c r="X52" i="6"/>
  <c r="J52" i="6"/>
  <c r="AH52" i="6"/>
  <c r="AD3" i="6"/>
  <c r="J3" i="6"/>
  <c r="Q3" i="6"/>
  <c r="Y3" i="6"/>
  <c r="V3" i="6"/>
  <c r="AA3" i="6"/>
  <c r="R52" i="6"/>
  <c r="AB52" i="6"/>
  <c r="AA52" i="6"/>
  <c r="AC52" i="6"/>
  <c r="AJ52" i="6"/>
  <c r="AN52" i="6"/>
  <c r="W12" i="6"/>
  <c r="L12" i="6"/>
  <c r="R12" i="6"/>
  <c r="J12" i="6"/>
  <c r="AL16" i="6"/>
  <c r="AA16" i="6"/>
  <c r="V16" i="6"/>
  <c r="W16" i="6"/>
  <c r="C71" i="11"/>
  <c r="U111" i="11" s="1"/>
  <c r="U59" i="11"/>
  <c r="U119" i="11" s="1"/>
  <c r="U28" i="11"/>
  <c r="U97" i="11" s="1"/>
  <c r="AL59" i="6"/>
  <c r="AH53" i="6"/>
  <c r="L53" i="6"/>
  <c r="AF53" i="6"/>
  <c r="S53" i="6"/>
  <c r="T53" i="6"/>
  <c r="V53" i="6"/>
  <c r="Q53" i="6"/>
  <c r="AG53" i="6"/>
  <c r="AB71" i="6"/>
  <c r="P71" i="6"/>
  <c r="AA71" i="6"/>
  <c r="Z71" i="6"/>
  <c r="W71" i="6"/>
  <c r="AD71" i="6"/>
  <c r="U49" i="11"/>
  <c r="C116" i="11" s="1"/>
  <c r="AE83" i="6"/>
  <c r="AK83" i="6"/>
  <c r="AF83" i="6"/>
  <c r="AG83" i="6"/>
  <c r="AC83" i="6"/>
  <c r="AN83" i="6"/>
  <c r="AL83" i="6"/>
  <c r="AJ83" i="6"/>
  <c r="AI83" i="6"/>
  <c r="AH83" i="6"/>
  <c r="AD83" i="6"/>
  <c r="AM83" i="6"/>
  <c r="T83" i="6"/>
  <c r="S83" i="6"/>
  <c r="AF80" i="6"/>
  <c r="AI80" i="6"/>
  <c r="AC80" i="6"/>
  <c r="AH80" i="6"/>
  <c r="AG80" i="6"/>
  <c r="J7" i="6"/>
  <c r="X80" i="6"/>
  <c r="AJ80" i="6"/>
  <c r="AM80" i="6"/>
  <c r="AL80" i="6"/>
  <c r="AD80" i="6"/>
  <c r="AN80" i="6"/>
  <c r="T80" i="6"/>
  <c r="AA64" i="6"/>
  <c r="AC64" i="6"/>
  <c r="AM64" i="6"/>
  <c r="Z64" i="6"/>
  <c r="V64" i="6"/>
  <c r="AD64" i="6"/>
  <c r="U64" i="6"/>
  <c r="U47" i="11"/>
  <c r="U115" i="11" s="1"/>
  <c r="AB45" i="6"/>
  <c r="AI45" i="6"/>
  <c r="AE78" i="6"/>
  <c r="AL78" i="6"/>
  <c r="AK78" i="6"/>
  <c r="AM78" i="6"/>
  <c r="AB58" i="6"/>
  <c r="AF22" i="6"/>
  <c r="O22" i="6"/>
  <c r="S22" i="6"/>
  <c r="AM35" i="6"/>
  <c r="X24" i="6"/>
  <c r="U18" i="11"/>
  <c r="B28" i="12" s="1"/>
  <c r="B20" i="24" s="1"/>
  <c r="F136" i="24" s="1"/>
  <c r="S80" i="6"/>
  <c r="W64" i="6"/>
  <c r="AF64" i="6"/>
  <c r="AK64" i="6"/>
  <c r="T64" i="6"/>
  <c r="S64" i="6"/>
  <c r="P64" i="6"/>
  <c r="K64" i="6"/>
  <c r="AB64" i="6"/>
  <c r="T45" i="6"/>
  <c r="AG45" i="6"/>
  <c r="AI78" i="6"/>
  <c r="T58" i="6"/>
  <c r="S58" i="6"/>
  <c r="AD78" i="6"/>
  <c r="AD58" i="6"/>
  <c r="V22" i="6"/>
  <c r="Q22" i="6"/>
  <c r="R22" i="6"/>
  <c r="AA24" i="6"/>
  <c r="AK24" i="6"/>
  <c r="AM24" i="6"/>
  <c r="Y64" i="6"/>
  <c r="AH64" i="6"/>
  <c r="AN64" i="6"/>
  <c r="Q64" i="6"/>
  <c r="R64" i="6"/>
  <c r="AJ64" i="6"/>
  <c r="L37" i="23"/>
  <c r="AK45" i="6"/>
  <c r="AC45" i="6"/>
  <c r="AF78" i="6"/>
  <c r="AG78" i="6"/>
  <c r="AJ78" i="6"/>
  <c r="AH78" i="6"/>
  <c r="AN78" i="6"/>
  <c r="X58" i="6"/>
  <c r="K58" i="6"/>
  <c r="AI22" i="6"/>
  <c r="T24" i="6"/>
  <c r="Y24" i="6"/>
  <c r="T77" i="6"/>
  <c r="AK77" i="6"/>
  <c r="AF77" i="6"/>
  <c r="AG77" i="6"/>
  <c r="T12" i="6"/>
  <c r="AM12" i="6"/>
  <c r="AN12" i="6"/>
  <c r="X12" i="6"/>
  <c r="AK12" i="6"/>
  <c r="AE12" i="6"/>
  <c r="AC12" i="6"/>
  <c r="S16" i="6"/>
  <c r="Q16" i="6"/>
  <c r="AJ16" i="6"/>
  <c r="T16" i="6"/>
  <c r="AI16" i="6"/>
  <c r="AG16" i="6"/>
  <c r="X16" i="6"/>
  <c r="Z59" i="6"/>
  <c r="AG25" i="6"/>
  <c r="AF73" i="6"/>
  <c r="P2" i="6"/>
  <c r="AE2" i="6"/>
  <c r="AC2" i="6"/>
  <c r="S43" i="6"/>
  <c r="S2" i="6"/>
  <c r="T55" i="6"/>
  <c r="V63" i="6"/>
  <c r="L2" i="6"/>
  <c r="AD2" i="6"/>
  <c r="X55" i="6"/>
  <c r="V2" i="6"/>
  <c r="C30" i="11"/>
  <c r="B16" i="12" s="1"/>
  <c r="U67" i="11"/>
  <c r="AH77" i="6"/>
  <c r="AI77" i="6"/>
  <c r="AL77" i="6"/>
  <c r="Q12" i="6"/>
  <c r="V12" i="6"/>
  <c r="AJ12" i="6"/>
  <c r="AG12" i="6"/>
  <c r="Z12" i="6"/>
  <c r="Y12" i="6"/>
  <c r="P12" i="6"/>
  <c r="R16" i="6"/>
  <c r="L16" i="6"/>
  <c r="AC16" i="6"/>
  <c r="Y16" i="6"/>
  <c r="J16" i="6"/>
  <c r="AB16" i="6"/>
  <c r="AK16" i="6"/>
  <c r="AN59" i="6"/>
  <c r="W25" i="6"/>
  <c r="Z73" i="6"/>
  <c r="Y2" i="6"/>
  <c r="AA2" i="6"/>
  <c r="Q2" i="6"/>
  <c r="AL2" i="6"/>
  <c r="AH43" i="6"/>
  <c r="O55" i="6"/>
  <c r="T63" i="6"/>
  <c r="AJ2" i="6"/>
  <c r="U2" i="6"/>
  <c r="Z2" i="6"/>
  <c r="U9" i="11"/>
  <c r="AN77" i="6"/>
  <c r="AE77" i="6"/>
  <c r="J59" i="6"/>
  <c r="W59" i="6"/>
  <c r="Q25" i="6"/>
  <c r="AC25" i="6"/>
  <c r="AM25" i="6"/>
  <c r="O25" i="6"/>
  <c r="AI59" i="6"/>
  <c r="T73" i="6"/>
  <c r="P73" i="6"/>
  <c r="X2" i="6"/>
  <c r="AF2" i="6"/>
  <c r="AK2" i="6"/>
  <c r="AB2" i="6"/>
  <c r="W2" i="6"/>
  <c r="AE43" i="6"/>
  <c r="O63" i="6"/>
  <c r="AH2" i="6"/>
  <c r="R2" i="6"/>
  <c r="AN2" i="6"/>
  <c r="Z55" i="6"/>
  <c r="R43" i="6"/>
  <c r="AD77" i="6"/>
  <c r="AM77" i="6"/>
  <c r="AC77" i="6"/>
  <c r="P46" i="6"/>
  <c r="U46" i="6"/>
  <c r="AI76" i="6"/>
  <c r="AF76" i="6"/>
  <c r="AL76" i="6"/>
  <c r="AD76" i="6"/>
  <c r="AE76" i="6"/>
  <c r="AG76" i="6"/>
  <c r="AN76" i="6"/>
  <c r="AC76" i="6"/>
  <c r="AJ76" i="6"/>
  <c r="AK76" i="6"/>
  <c r="AH76" i="6"/>
  <c r="AM76" i="6"/>
  <c r="AF75" i="6"/>
  <c r="AI75" i="6"/>
  <c r="AI81" i="6"/>
  <c r="AL81" i="6"/>
  <c r="AG81" i="6"/>
  <c r="Y81" i="6"/>
  <c r="Q81" i="6"/>
  <c r="AJ81" i="6"/>
  <c r="AA8" i="6"/>
  <c r="L59" i="6"/>
  <c r="Q59" i="6"/>
  <c r="AC59" i="6"/>
  <c r="S59" i="6"/>
  <c r="AG59" i="6"/>
  <c r="X59" i="6"/>
  <c r="AH59" i="6"/>
  <c r="AL25" i="6"/>
  <c r="AF25" i="6"/>
  <c r="Z25" i="6"/>
  <c r="K25" i="6"/>
  <c r="L25" i="6"/>
  <c r="AI25" i="6"/>
  <c r="AE25" i="6"/>
  <c r="AF59" i="6"/>
  <c r="AL73" i="6"/>
  <c r="AA73" i="6"/>
  <c r="AJ73" i="6"/>
  <c r="AK73" i="6"/>
  <c r="AB73" i="6"/>
  <c r="J73" i="6"/>
  <c r="U73" i="6"/>
  <c r="AD73" i="6"/>
  <c r="S8" i="6"/>
  <c r="X8" i="6"/>
  <c r="S55" i="6"/>
  <c r="S35" i="6"/>
  <c r="AF35" i="6"/>
  <c r="J24" i="6"/>
  <c r="W24" i="6"/>
  <c r="V55" i="6"/>
  <c r="AJ55" i="6"/>
  <c r="U63" i="6"/>
  <c r="AM63" i="6"/>
  <c r="Z63" i="6"/>
  <c r="P55" i="6"/>
  <c r="L55" i="6"/>
  <c r="AM55" i="6"/>
  <c r="Q24" i="6"/>
  <c r="U24" i="6"/>
  <c r="AI24" i="6"/>
  <c r="K24" i="6"/>
  <c r="W55" i="6"/>
  <c r="Z24" i="6"/>
  <c r="AI46" i="6"/>
  <c r="AB24" i="6"/>
  <c r="U31" i="11"/>
  <c r="U98" i="11" s="1"/>
  <c r="AA81" i="6"/>
  <c r="AN75" i="6"/>
  <c r="AK75" i="6"/>
  <c r="AG75" i="6"/>
  <c r="AC75" i="6"/>
  <c r="P81" i="6"/>
  <c r="R81" i="6"/>
  <c r="AE81" i="6"/>
  <c r="S81" i="6"/>
  <c r="K81" i="6"/>
  <c r="O81" i="6"/>
  <c r="AA59" i="6"/>
  <c r="AJ59" i="6"/>
  <c r="Y59" i="6"/>
  <c r="R59" i="6"/>
  <c r="AE59" i="6"/>
  <c r="R25" i="6"/>
  <c r="AK25" i="6"/>
  <c r="AN25" i="6"/>
  <c r="T25" i="6"/>
  <c r="S25" i="6"/>
  <c r="AB25" i="6"/>
  <c r="V59" i="6"/>
  <c r="AK35" i="6"/>
  <c r="AC35" i="6"/>
  <c r="K73" i="6"/>
  <c r="S73" i="6"/>
  <c r="Q73" i="6"/>
  <c r="AN73" i="6"/>
  <c r="AC73" i="6"/>
  <c r="AG73" i="6"/>
  <c r="W73" i="6"/>
  <c r="Q8" i="6"/>
  <c r="AD25" i="6"/>
  <c r="AF24" i="6"/>
  <c r="AD24" i="6"/>
  <c r="R55" i="6"/>
  <c r="AN55" i="6"/>
  <c r="AK63" i="6"/>
  <c r="AE63" i="6"/>
  <c r="AN63" i="6"/>
  <c r="Q63" i="6"/>
  <c r="AB55" i="6"/>
  <c r="AI55" i="6"/>
  <c r="AL55" i="6"/>
  <c r="AD55" i="6"/>
  <c r="AH24" i="6"/>
  <c r="AN24" i="6"/>
  <c r="AC24" i="6"/>
  <c r="O24" i="6"/>
  <c r="U55" i="6"/>
  <c r="AE24" i="6"/>
  <c r="J55" i="6"/>
  <c r="S76" i="6"/>
  <c r="T76" i="6"/>
  <c r="X81" i="6"/>
  <c r="X83" i="6"/>
  <c r="AM75" i="6"/>
  <c r="AL75" i="6"/>
  <c r="AB81" i="6"/>
  <c r="AN81" i="6"/>
  <c r="Z81" i="6"/>
  <c r="AD81" i="6"/>
  <c r="AH81" i="6"/>
  <c r="L81" i="6"/>
  <c r="AD59" i="6"/>
  <c r="T59" i="6"/>
  <c r="U59" i="6"/>
  <c r="AM59" i="6"/>
  <c r="P59" i="6"/>
  <c r="Y25" i="6"/>
  <c r="AA25" i="6"/>
  <c r="V25" i="6"/>
  <c r="AJ25" i="6"/>
  <c r="U25" i="6"/>
  <c r="P25" i="6"/>
  <c r="AK59" i="6"/>
  <c r="AL35" i="6"/>
  <c r="AJ35" i="6"/>
  <c r="AH35" i="6"/>
  <c r="AM73" i="6"/>
  <c r="AE73" i="6"/>
  <c r="O73" i="6"/>
  <c r="Y73" i="6"/>
  <c r="R73" i="6"/>
  <c r="L73" i="6"/>
  <c r="AH73" i="6"/>
  <c r="AN8" i="6"/>
  <c r="AL8" i="6"/>
  <c r="R24" i="6"/>
  <c r="V24" i="6"/>
  <c r="Y55" i="6"/>
  <c r="AI63" i="6"/>
  <c r="K63" i="6"/>
  <c r="AF63" i="6"/>
  <c r="P63" i="6"/>
  <c r="K55" i="6"/>
  <c r="AH55" i="6"/>
  <c r="AE55" i="6"/>
  <c r="AJ24" i="6"/>
  <c r="AG24" i="6"/>
  <c r="S24" i="6"/>
  <c r="AL24" i="6"/>
  <c r="X77" i="6"/>
  <c r="S77" i="6"/>
  <c r="K46" i="6"/>
  <c r="AJ45" i="6"/>
  <c r="Y45" i="6"/>
  <c r="AD45" i="6"/>
  <c r="AL45" i="6"/>
  <c r="Z45" i="6"/>
  <c r="V45" i="6"/>
  <c r="K45" i="6"/>
  <c r="Z58" i="6"/>
  <c r="P58" i="6"/>
  <c r="AH58" i="6"/>
  <c r="AK58" i="6"/>
  <c r="L58" i="6"/>
  <c r="J22" i="6"/>
  <c r="U58" i="6"/>
  <c r="AB22" i="6"/>
  <c r="AM22" i="6"/>
  <c r="Y22" i="6"/>
  <c r="W22" i="6"/>
  <c r="AA22" i="6"/>
  <c r="AL43" i="6"/>
  <c r="AM43" i="6"/>
  <c r="AK43" i="6"/>
  <c r="AN43" i="6"/>
  <c r="AN74" i="6"/>
  <c r="O45" i="6"/>
  <c r="R45" i="6"/>
  <c r="P45" i="6"/>
  <c r="AA45" i="6"/>
  <c r="AN45" i="6"/>
  <c r="AF45" i="6"/>
  <c r="J45" i="6"/>
  <c r="W58" i="6"/>
  <c r="AJ58" i="6"/>
  <c r="R58" i="6"/>
  <c r="AL58" i="6"/>
  <c r="V58" i="6"/>
  <c r="AM58" i="6"/>
  <c r="AH22" i="6"/>
  <c r="AL22" i="6"/>
  <c r="AG58" i="6"/>
  <c r="J58" i="6"/>
  <c r="X22" i="6"/>
  <c r="K22" i="6"/>
  <c r="P22" i="6"/>
  <c r="L22" i="6"/>
  <c r="AG22" i="6"/>
  <c r="V43" i="6"/>
  <c r="AD43" i="6"/>
  <c r="P43" i="6"/>
  <c r="K43" i="6"/>
  <c r="O43" i="6"/>
  <c r="Q43" i="6"/>
  <c r="AF43" i="6"/>
  <c r="AI74" i="6"/>
  <c r="Q45" i="6"/>
  <c r="S45" i="6"/>
  <c r="X45" i="6"/>
  <c r="AE45" i="6"/>
  <c r="W45" i="6"/>
  <c r="AM45" i="6"/>
  <c r="L45" i="6"/>
  <c r="AE58" i="6"/>
  <c r="AC58" i="6"/>
  <c r="AI58" i="6"/>
  <c r="AA58" i="6"/>
  <c r="Q58" i="6"/>
  <c r="AN58" i="6"/>
  <c r="T22" i="6"/>
  <c r="AF58" i="6"/>
  <c r="AJ22" i="6"/>
  <c r="AN22" i="6"/>
  <c r="AE22" i="6"/>
  <c r="Z22" i="6"/>
  <c r="AC22" i="6"/>
  <c r="AK22" i="6"/>
  <c r="W43" i="6"/>
  <c r="AA43" i="6"/>
  <c r="Z43" i="6"/>
  <c r="T43" i="6"/>
  <c r="AE74" i="6"/>
  <c r="AF74" i="6"/>
  <c r="AD74" i="6"/>
  <c r="AB43" i="6"/>
  <c r="O46" i="6"/>
  <c r="T46" i="6"/>
  <c r="AM46" i="6"/>
  <c r="AC46" i="6"/>
  <c r="J46" i="6"/>
  <c r="AD46" i="6"/>
  <c r="S46" i="6"/>
  <c r="AG46" i="6"/>
  <c r="AB20" i="6"/>
  <c r="X20" i="6"/>
  <c r="AL57" i="6"/>
  <c r="AN46" i="6"/>
  <c r="AH46" i="6"/>
  <c r="X46" i="6"/>
  <c r="AA32" i="6"/>
  <c r="T7" i="6"/>
  <c r="Z7" i="6"/>
  <c r="V46" i="6"/>
  <c r="R46" i="6"/>
  <c r="AK46" i="6"/>
  <c r="W46" i="6"/>
  <c r="AL46" i="6"/>
  <c r="AF46" i="6"/>
  <c r="AE46" i="6"/>
  <c r="Z46" i="6"/>
  <c r="AA46" i="6"/>
  <c r="Q46" i="6"/>
  <c r="L46" i="6"/>
  <c r="Y46" i="6"/>
  <c r="AJ46" i="6"/>
  <c r="AA35" i="6"/>
  <c r="X35" i="6"/>
  <c r="AD35" i="6"/>
  <c r="L35" i="6"/>
  <c r="K35" i="6"/>
  <c r="J8" i="6"/>
  <c r="T8" i="6"/>
  <c r="AG8" i="6"/>
  <c r="AB8" i="6"/>
  <c r="AM8" i="6"/>
  <c r="P8" i="6"/>
  <c r="W41" i="6"/>
  <c r="AB35" i="6"/>
  <c r="L57" i="6"/>
  <c r="AF57" i="6"/>
  <c r="Z57" i="6"/>
  <c r="Q57" i="6"/>
  <c r="AJ57" i="6"/>
  <c r="X57" i="6"/>
  <c r="U35" i="6"/>
  <c r="T35" i="6"/>
  <c r="AN35" i="6"/>
  <c r="AI35" i="6"/>
  <c r="Q35" i="6"/>
  <c r="AE8" i="6"/>
  <c r="AI8" i="6"/>
  <c r="W8" i="6"/>
  <c r="AF8" i="6"/>
  <c r="Z8" i="6"/>
  <c r="AJ8" i="6"/>
  <c r="V35" i="6"/>
  <c r="W57" i="6"/>
  <c r="AN57" i="6"/>
  <c r="J57" i="6"/>
  <c r="K57" i="6"/>
  <c r="AH57" i="6"/>
  <c r="T57" i="6"/>
  <c r="AG35" i="6"/>
  <c r="Z35" i="6"/>
  <c r="O35" i="6"/>
  <c r="R35" i="6"/>
  <c r="Y35" i="6"/>
  <c r="AK8" i="6"/>
  <c r="U8" i="6"/>
  <c r="K8" i="6"/>
  <c r="L8" i="6"/>
  <c r="V8" i="6"/>
  <c r="AC8" i="6"/>
  <c r="AD8" i="6"/>
  <c r="AH8" i="6"/>
  <c r="U57" i="6"/>
  <c r="Y57" i="6"/>
  <c r="AE57" i="6"/>
  <c r="AI57" i="6"/>
  <c r="AM57" i="6"/>
  <c r="O57" i="6"/>
  <c r="AA55" i="6"/>
  <c r="AC55" i="6"/>
  <c r="AK55" i="6"/>
  <c r="Q55" i="6"/>
  <c r="R23" i="6"/>
  <c r="S23" i="6"/>
  <c r="U23" i="6"/>
  <c r="Z23" i="6"/>
  <c r="P23" i="6"/>
  <c r="AA23" i="6"/>
  <c r="AL23" i="6"/>
  <c r="AG23" i="6"/>
  <c r="W23" i="6"/>
  <c r="L23" i="6"/>
  <c r="AK23" i="6"/>
  <c r="V23" i="6"/>
  <c r="O23" i="6"/>
  <c r="K23" i="6"/>
  <c r="Q23" i="6"/>
  <c r="AM23" i="6"/>
  <c r="AI23" i="6"/>
  <c r="AN23" i="6"/>
  <c r="AD23" i="6"/>
  <c r="AH23" i="6"/>
  <c r="T23" i="6"/>
  <c r="J23" i="6"/>
  <c r="AF23" i="6"/>
  <c r="AE23" i="6"/>
  <c r="AJ23" i="6"/>
  <c r="Y23" i="6"/>
  <c r="AB23" i="6"/>
  <c r="AC23" i="6"/>
  <c r="AC57" i="6"/>
  <c r="AA57" i="6"/>
  <c r="AH63" i="6"/>
  <c r="J63" i="6"/>
  <c r="AC63" i="6"/>
  <c r="AL63" i="6"/>
  <c r="W63" i="6"/>
  <c r="X63" i="6"/>
  <c r="AA63" i="6"/>
  <c r="R63" i="6"/>
  <c r="AB63" i="6"/>
  <c r="AD63" i="6"/>
  <c r="AJ63" i="6"/>
  <c r="L63" i="6"/>
  <c r="AG63" i="6"/>
  <c r="P35" i="6"/>
  <c r="AE35" i="6"/>
  <c r="J35" i="6"/>
  <c r="AG43" i="6"/>
  <c r="AC43" i="6"/>
  <c r="L43" i="6"/>
  <c r="AJ43" i="6"/>
  <c r="AI43" i="6"/>
  <c r="J43" i="6"/>
  <c r="X43" i="6"/>
  <c r="U43" i="6"/>
  <c r="B13" i="24"/>
  <c r="F91" i="24" s="1"/>
  <c r="B14" i="14"/>
  <c r="C45" i="12"/>
  <c r="C2036" i="5"/>
  <c r="A2057" i="5"/>
  <c r="C1550" i="5"/>
  <c r="A1568" i="5"/>
  <c r="C146" i="5"/>
  <c r="A164" i="5"/>
  <c r="A614" i="5"/>
  <c r="C593" i="5"/>
  <c r="A1100" i="5"/>
  <c r="C1082" i="5"/>
  <c r="AD3" i="12" l="1"/>
  <c r="B27" i="24" s="1"/>
  <c r="F192" i="24" s="1"/>
  <c r="C109" i="11"/>
  <c r="AD15" i="12"/>
  <c r="AD16" i="12"/>
  <c r="B36" i="24" s="1"/>
  <c r="F256" i="24" s="1"/>
  <c r="C111" i="11"/>
  <c r="AD18" i="12"/>
  <c r="C104" i="11"/>
  <c r="AD7" i="12"/>
  <c r="B18" i="12"/>
  <c r="B12" i="24" s="1"/>
  <c r="F87" i="24" s="1"/>
  <c r="C112" i="11"/>
  <c r="AD19" i="12"/>
  <c r="C79" i="11"/>
  <c r="B6" i="12"/>
  <c r="C107" i="11"/>
  <c r="AD12" i="12"/>
  <c r="C103" i="11"/>
  <c r="AD6" i="12"/>
  <c r="B4" i="12"/>
  <c r="B3" i="24" s="1"/>
  <c r="F12" i="24" s="1"/>
  <c r="B13" i="12"/>
  <c r="C43" i="12" s="1"/>
  <c r="B12" i="12"/>
  <c r="B8" i="24" s="1"/>
  <c r="F54" i="24" s="1"/>
  <c r="C106" i="11"/>
  <c r="AD10" i="12"/>
  <c r="C82" i="11"/>
  <c r="B10" i="12"/>
  <c r="C81" i="11"/>
  <c r="B9" i="12"/>
  <c r="B7" i="12"/>
  <c r="B5" i="24" s="1"/>
  <c r="F28" i="24" s="1"/>
  <c r="C905" i="23"/>
  <c r="C497" i="23"/>
  <c r="C926" i="23"/>
  <c r="D10" i="10"/>
  <c r="C61" i="12"/>
  <c r="C536" i="23"/>
  <c r="AC20" i="14"/>
  <c r="F166" i="25" s="1"/>
  <c r="C710" i="23"/>
  <c r="C809" i="23"/>
  <c r="B23" i="14"/>
  <c r="F91" i="25" s="1"/>
  <c r="AC16" i="14"/>
  <c r="F147" i="25" s="1"/>
  <c r="C58" i="12"/>
  <c r="C56" i="12"/>
  <c r="C51" i="12"/>
  <c r="AE50" i="12"/>
  <c r="D20" i="10" s="1"/>
  <c r="C983" i="23"/>
  <c r="AC19" i="14"/>
  <c r="F162" i="25" s="1"/>
  <c r="AC13" i="14"/>
  <c r="F132" i="25" s="1"/>
  <c r="C60" i="12"/>
  <c r="C1061" i="23"/>
  <c r="L63" i="23"/>
  <c r="C1022" i="23" s="1"/>
  <c r="C1043" i="23"/>
  <c r="C1139" i="23"/>
  <c r="C944" i="23"/>
  <c r="C965" i="23"/>
  <c r="C1100" i="23"/>
  <c r="C593" i="23"/>
  <c r="C49" i="12"/>
  <c r="B20" i="14"/>
  <c r="B12" i="16" s="1"/>
  <c r="C575" i="23"/>
  <c r="C827" i="23"/>
  <c r="J2" i="10"/>
  <c r="AE59" i="12"/>
  <c r="D31" i="10" s="1"/>
  <c r="D3" i="10"/>
  <c r="D18" i="10"/>
  <c r="AE43" i="12"/>
  <c r="D14" i="10" s="1"/>
  <c r="B19" i="14"/>
  <c r="F72" i="25" s="1"/>
  <c r="AE51" i="12"/>
  <c r="L18" i="23" s="1"/>
  <c r="C224" i="23" s="1"/>
  <c r="C48" i="12"/>
  <c r="AE52" i="12"/>
  <c r="D8" i="10" s="1"/>
  <c r="C515" i="23"/>
  <c r="C692" i="23"/>
  <c r="AE45" i="12"/>
  <c r="D21" i="10" s="1"/>
  <c r="C632" i="23"/>
  <c r="C731" i="23"/>
  <c r="D16" i="10"/>
  <c r="C614" i="23"/>
  <c r="C554" i="23"/>
  <c r="C671" i="23"/>
  <c r="C749" i="23"/>
  <c r="C788" i="23"/>
  <c r="C866" i="23"/>
  <c r="C653" i="23"/>
  <c r="C848" i="23"/>
  <c r="C770" i="23"/>
  <c r="C887" i="23"/>
  <c r="AE11" i="21"/>
  <c r="AE24" i="21"/>
  <c r="J8" i="10"/>
  <c r="C78" i="11"/>
  <c r="C114" i="11"/>
  <c r="B21" i="12"/>
  <c r="AD36" i="12"/>
  <c r="C121" i="11"/>
  <c r="AD27" i="12"/>
  <c r="C101" i="11"/>
  <c r="D17" i="10"/>
  <c r="D29" i="10"/>
  <c r="J6" i="10"/>
  <c r="B27" i="12"/>
  <c r="C97" i="11"/>
  <c r="C99" i="11"/>
  <c r="C110" i="11"/>
  <c r="C100" i="11"/>
  <c r="D28" i="10"/>
  <c r="C83" i="11"/>
  <c r="AD30" i="12"/>
  <c r="AE61" i="12" s="1"/>
  <c r="L28" i="23" s="1"/>
  <c r="C419" i="23" s="1"/>
  <c r="C84" i="11"/>
  <c r="C80" i="11"/>
  <c r="C118" i="11"/>
  <c r="C120" i="11"/>
  <c r="C115" i="11"/>
  <c r="D34" i="10"/>
  <c r="D15" i="10"/>
  <c r="AD21" i="12"/>
  <c r="D36" i="10"/>
  <c r="D33" i="10"/>
  <c r="J5" i="10"/>
  <c r="C108" i="11"/>
  <c r="J11" i="10"/>
  <c r="C87" i="11"/>
  <c r="J12" i="10"/>
  <c r="AE40" i="12"/>
  <c r="C77" i="11"/>
  <c r="J4" i="10"/>
  <c r="C96" i="11"/>
  <c r="D30" i="10"/>
  <c r="B34" i="12"/>
  <c r="C85" i="11"/>
  <c r="AD37" i="12"/>
  <c r="C124" i="11"/>
  <c r="C92" i="11"/>
  <c r="B25" i="12"/>
  <c r="C90" i="11"/>
  <c r="B22" i="12"/>
  <c r="AD25" i="12"/>
  <c r="C105" i="11"/>
  <c r="B30" i="12"/>
  <c r="C95" i="11"/>
  <c r="C102" i="11"/>
  <c r="C94" i="11"/>
  <c r="AM146" i="6"/>
  <c r="D31" i="3" s="1"/>
  <c r="AF147" i="6"/>
  <c r="E24" i="3" s="1"/>
  <c r="U146" i="6"/>
  <c r="D13" i="3" s="1"/>
  <c r="D25" i="10"/>
  <c r="AD34" i="12"/>
  <c r="AE62" i="12" s="1"/>
  <c r="D12" i="10" s="1"/>
  <c r="C122" i="11"/>
  <c r="U147" i="6"/>
  <c r="E13" i="3" s="1"/>
  <c r="T147" i="6"/>
  <c r="E12" i="3" s="1"/>
  <c r="C91" i="11"/>
  <c r="B24" i="12"/>
  <c r="C86" i="11"/>
  <c r="AI146" i="6"/>
  <c r="D27" i="3" s="1"/>
  <c r="AD147" i="6"/>
  <c r="E22" i="3" s="1"/>
  <c r="AK146" i="6"/>
  <c r="D29" i="3" s="1"/>
  <c r="J146" i="6"/>
  <c r="D2" i="3" s="1"/>
  <c r="AA146" i="6"/>
  <c r="D19" i="3" s="1"/>
  <c r="AG147" i="6"/>
  <c r="E25" i="3" s="1"/>
  <c r="Z146" i="6"/>
  <c r="D18" i="3" s="1"/>
  <c r="AL147" i="6"/>
  <c r="E30" i="3" s="1"/>
  <c r="AB147" i="6"/>
  <c r="E20" i="3" s="1"/>
  <c r="AD146" i="6"/>
  <c r="D22" i="3" s="1"/>
  <c r="AB146" i="6"/>
  <c r="D20" i="3" s="1"/>
  <c r="AA147" i="6"/>
  <c r="E19" i="3" s="1"/>
  <c r="AL146" i="6"/>
  <c r="D30" i="3" s="1"/>
  <c r="X147" i="6"/>
  <c r="E16" i="3" s="1"/>
  <c r="L147" i="6"/>
  <c r="E4" i="3" s="1"/>
  <c r="AC147" i="6"/>
  <c r="E21" i="3" s="1"/>
  <c r="AJ147" i="6"/>
  <c r="E28" i="3" s="1"/>
  <c r="AI147" i="6"/>
  <c r="E27" i="3" s="1"/>
  <c r="O146" i="6"/>
  <c r="D7" i="3" s="1"/>
  <c r="R147" i="6"/>
  <c r="E10" i="3" s="1"/>
  <c r="K146" i="6"/>
  <c r="D3" i="3" s="1"/>
  <c r="W147" i="6"/>
  <c r="E15" i="3" s="1"/>
  <c r="AF146" i="6"/>
  <c r="D24" i="3" s="1"/>
  <c r="P146" i="6"/>
  <c r="D8" i="3" s="1"/>
  <c r="T146" i="6"/>
  <c r="D12" i="3" s="1"/>
  <c r="Y146" i="6"/>
  <c r="D17" i="3" s="1"/>
  <c r="Z147" i="6"/>
  <c r="E18" i="3" s="1"/>
  <c r="AH146" i="6"/>
  <c r="D26" i="3" s="1"/>
  <c r="J147" i="6"/>
  <c r="E2" i="3" s="1"/>
  <c r="AE147" i="6"/>
  <c r="E23" i="3" s="1"/>
  <c r="AM147" i="6"/>
  <c r="E31" i="3" s="1"/>
  <c r="S146" i="6"/>
  <c r="D11" i="3" s="1"/>
  <c r="Q146" i="6"/>
  <c r="D9" i="3" s="1"/>
  <c r="AG146" i="6"/>
  <c r="D25" i="3" s="1"/>
  <c r="V147" i="6"/>
  <c r="E14" i="3" s="1"/>
  <c r="AN147" i="6"/>
  <c r="P147" i="6"/>
  <c r="E8" i="3" s="1"/>
  <c r="X146" i="6"/>
  <c r="D16" i="3" s="1"/>
  <c r="AN146" i="6"/>
  <c r="V146" i="6"/>
  <c r="D14" i="3" s="1"/>
  <c r="Y147" i="6"/>
  <c r="E17" i="3" s="1"/>
  <c r="AJ146" i="6"/>
  <c r="D28" i="3" s="1"/>
  <c r="L146" i="6"/>
  <c r="D4" i="3" s="1"/>
  <c r="AH147" i="6"/>
  <c r="E26" i="3" s="1"/>
  <c r="S147" i="6"/>
  <c r="E11" i="3" s="1"/>
  <c r="AC146" i="6"/>
  <c r="D21" i="3" s="1"/>
  <c r="AE146" i="6"/>
  <c r="D23" i="3" s="1"/>
  <c r="O147" i="6"/>
  <c r="E7" i="3" s="1"/>
  <c r="W146" i="6"/>
  <c r="D15" i="3" s="1"/>
  <c r="K147" i="6"/>
  <c r="E3" i="3" s="1"/>
  <c r="R146" i="6"/>
  <c r="D10" i="3" s="1"/>
  <c r="AK147" i="6"/>
  <c r="E29" i="3" s="1"/>
  <c r="Q147" i="6"/>
  <c r="E9" i="3" s="1"/>
  <c r="J26" i="10"/>
  <c r="B9" i="16"/>
  <c r="B28" i="14"/>
  <c r="AC34" i="14"/>
  <c r="AC36" i="14"/>
  <c r="F43" i="25"/>
  <c r="M100" i="6"/>
  <c r="M105" i="6"/>
  <c r="M138" i="6"/>
  <c r="M86" i="6"/>
  <c r="M104" i="6"/>
  <c r="M102" i="6"/>
  <c r="M144" i="6"/>
  <c r="M68" i="6"/>
  <c r="M83" i="6"/>
  <c r="M50" i="6"/>
  <c r="M5" i="6"/>
  <c r="M97" i="6"/>
  <c r="M145" i="6"/>
  <c r="M10" i="6"/>
  <c r="M27" i="6"/>
  <c r="M28" i="6"/>
  <c r="M140" i="6"/>
  <c r="M121" i="6"/>
  <c r="M98" i="6"/>
  <c r="M66" i="6"/>
  <c r="M85" i="6"/>
  <c r="M111" i="6"/>
  <c r="M29" i="6"/>
  <c r="M141" i="6"/>
  <c r="M57" i="6"/>
  <c r="M130" i="6"/>
  <c r="M69" i="6"/>
  <c r="M139" i="6"/>
  <c r="M119" i="6"/>
  <c r="M55" i="6"/>
  <c r="M62" i="6"/>
  <c r="M134" i="6"/>
  <c r="M59" i="6"/>
  <c r="M89" i="6"/>
  <c r="M6" i="6"/>
  <c r="M32" i="6"/>
  <c r="M74" i="6"/>
  <c r="M137" i="6"/>
  <c r="M135" i="6"/>
  <c r="M125" i="6"/>
  <c r="M47" i="6"/>
  <c r="M106" i="6"/>
  <c r="M54" i="6"/>
  <c r="M72" i="6"/>
  <c r="M44" i="6"/>
  <c r="M58" i="6"/>
  <c r="M114" i="6"/>
  <c r="M131" i="6"/>
  <c r="M70" i="6"/>
  <c r="M107" i="6"/>
  <c r="M48" i="6"/>
  <c r="M2" i="6"/>
  <c r="M51" i="6"/>
  <c r="M43" i="6"/>
  <c r="M71" i="6"/>
  <c r="M92" i="6"/>
  <c r="M78" i="6"/>
  <c r="M132" i="6"/>
  <c r="M82" i="6"/>
  <c r="M95" i="6"/>
  <c r="M61" i="6"/>
  <c r="M81" i="6"/>
  <c r="M133" i="6"/>
  <c r="M37" i="6"/>
  <c r="M75" i="6"/>
  <c r="M9" i="6"/>
  <c r="M30" i="6"/>
  <c r="M142" i="6"/>
  <c r="M17" i="6"/>
  <c r="M77" i="6"/>
  <c r="M123" i="6"/>
  <c r="M90" i="6"/>
  <c r="M24" i="6"/>
  <c r="M129" i="6"/>
  <c r="M143" i="6"/>
  <c r="M76" i="6"/>
  <c r="M103" i="6"/>
  <c r="M46" i="6"/>
  <c r="M67" i="6"/>
  <c r="M15" i="6"/>
  <c r="M136" i="6"/>
  <c r="M73" i="6"/>
  <c r="M126" i="6"/>
  <c r="M36" i="6"/>
  <c r="M84" i="6"/>
  <c r="M33" i="6"/>
  <c r="M7" i="6"/>
  <c r="M96" i="6"/>
  <c r="M117" i="6"/>
  <c r="M127" i="6"/>
  <c r="M18" i="6"/>
  <c r="M25" i="6"/>
  <c r="M80" i="6"/>
  <c r="M23" i="6"/>
  <c r="M124" i="6"/>
  <c r="M108" i="6"/>
  <c r="M14" i="6"/>
  <c r="M113" i="6"/>
  <c r="M91" i="6"/>
  <c r="M49" i="6"/>
  <c r="M112" i="6"/>
  <c r="M94" i="6"/>
  <c r="M65" i="6"/>
  <c r="M99" i="6"/>
  <c r="M115" i="6"/>
  <c r="M45" i="6"/>
  <c r="M87" i="6"/>
  <c r="M63" i="6"/>
  <c r="M8" i="6"/>
  <c r="M34" i="6"/>
  <c r="M41" i="6"/>
  <c r="M53" i="6"/>
  <c r="M128" i="6"/>
  <c r="M39" i="6"/>
  <c r="M116" i="6"/>
  <c r="M122" i="6"/>
  <c r="M120" i="6"/>
  <c r="M109" i="6"/>
  <c r="M42" i="6"/>
  <c r="M118" i="6"/>
  <c r="M20" i="6"/>
  <c r="M35" i="6"/>
  <c r="M26" i="6"/>
  <c r="M22" i="6"/>
  <c r="M19" i="6"/>
  <c r="M101" i="6"/>
  <c r="M31" i="6"/>
  <c r="M110" i="6"/>
  <c r="M13" i="6"/>
  <c r="M93" i="6"/>
  <c r="M4" i="6"/>
  <c r="M21" i="6"/>
  <c r="M64" i="6"/>
  <c r="M79" i="6"/>
  <c r="M40" i="6"/>
  <c r="M88" i="6"/>
  <c r="M11" i="6"/>
  <c r="M52" i="6"/>
  <c r="M60" i="6"/>
  <c r="M16" i="6"/>
  <c r="M12" i="6"/>
  <c r="M38" i="6"/>
  <c r="M56" i="6"/>
  <c r="M3" i="6"/>
  <c r="A1589" i="5"/>
  <c r="C1568" i="5"/>
  <c r="C1100" i="5"/>
  <c r="A1121" i="5"/>
  <c r="C614" i="5"/>
  <c r="A632" i="5"/>
  <c r="C164" i="5"/>
  <c r="A185" i="5"/>
  <c r="C2057" i="5"/>
  <c r="A2075" i="5"/>
  <c r="AC30" i="14" l="1"/>
  <c r="AE41" i="12"/>
  <c r="L8" i="23" s="1"/>
  <c r="C29" i="23" s="1"/>
  <c r="AC35" i="14"/>
  <c r="B30" i="14"/>
  <c r="B36" i="14"/>
  <c r="B11" i="14"/>
  <c r="F28" i="25" s="1"/>
  <c r="B9" i="24"/>
  <c r="F58" i="24" s="1"/>
  <c r="B21" i="16"/>
  <c r="D32" i="10"/>
  <c r="L29" i="23"/>
  <c r="C437" i="23" s="1"/>
  <c r="L17" i="23"/>
  <c r="C203" i="23" s="1"/>
  <c r="J27" i="10"/>
  <c r="L7" i="23"/>
  <c r="C8" i="23" s="1"/>
  <c r="J37" i="10"/>
  <c r="F76" i="25"/>
  <c r="J35" i="10"/>
  <c r="L26" i="23"/>
  <c r="C380" i="23" s="1"/>
  <c r="L12" i="23"/>
  <c r="C107" i="23" s="1"/>
  <c r="L19" i="23"/>
  <c r="C242" i="23" s="1"/>
  <c r="L10" i="23"/>
  <c r="C68" i="23" s="1"/>
  <c r="D24" i="10"/>
  <c r="B16" i="24"/>
  <c r="F117" i="24" s="1"/>
  <c r="AE47" i="12"/>
  <c r="B28" i="24"/>
  <c r="F196" i="24" s="1"/>
  <c r="AC7" i="14"/>
  <c r="C52" i="12"/>
  <c r="B31" i="24"/>
  <c r="F222" i="24" s="1"/>
  <c r="AE54" i="12"/>
  <c r="B4" i="24"/>
  <c r="F24" i="24" s="1"/>
  <c r="B8" i="14"/>
  <c r="C41" i="12"/>
  <c r="B38" i="24"/>
  <c r="F271" i="24" s="1"/>
  <c r="AC14" i="14"/>
  <c r="C57" i="12"/>
  <c r="B33" i="24"/>
  <c r="F237" i="24" s="1"/>
  <c r="AE55" i="12"/>
  <c r="B37" i="24"/>
  <c r="F267" i="24" s="1"/>
  <c r="AE57" i="12"/>
  <c r="B48" i="24"/>
  <c r="F346" i="24" s="1"/>
  <c r="AC22" i="14"/>
  <c r="C62" i="12"/>
  <c r="B42" i="24"/>
  <c r="F301" i="24" s="1"/>
  <c r="AC17" i="14"/>
  <c r="C59" i="12"/>
  <c r="B18" i="24"/>
  <c r="F121" i="24" s="1"/>
  <c r="C47" i="12"/>
  <c r="B17" i="14"/>
  <c r="B50" i="24"/>
  <c r="F361" i="24" s="1"/>
  <c r="AC23" i="14"/>
  <c r="C63" i="12"/>
  <c r="B24" i="24"/>
  <c r="F166" i="24" s="1"/>
  <c r="B22" i="14"/>
  <c r="AC31" i="14" s="1"/>
  <c r="C50" i="12"/>
  <c r="B39" i="24"/>
  <c r="F282" i="24" s="1"/>
  <c r="AE58" i="12"/>
  <c r="B6" i="24"/>
  <c r="F39" i="24" s="1"/>
  <c r="AE42" i="12"/>
  <c r="J36" i="10" s="1"/>
  <c r="B43" i="24"/>
  <c r="F312" i="24" s="1"/>
  <c r="AE60" i="12"/>
  <c r="J18" i="10" s="1"/>
  <c r="B14" i="24"/>
  <c r="F102" i="24" s="1"/>
  <c r="B16" i="14"/>
  <c r="C46" i="12"/>
  <c r="B29" i="24"/>
  <c r="F207" i="24" s="1"/>
  <c r="AE53" i="12"/>
  <c r="J25" i="10" s="1"/>
  <c r="B11" i="24"/>
  <c r="F76" i="24" s="1"/>
  <c r="C44" i="12"/>
  <c r="B13" i="14"/>
  <c r="B21" i="24"/>
  <c r="F147" i="24" s="1"/>
  <c r="AE49" i="12"/>
  <c r="B15" i="24"/>
  <c r="F106" i="24" s="1"/>
  <c r="AE46" i="12"/>
  <c r="J32" i="10" s="1"/>
  <c r="B35" i="24"/>
  <c r="F252" i="24" s="1"/>
  <c r="AE56" i="12"/>
  <c r="B19" i="24"/>
  <c r="F132" i="24" s="1"/>
  <c r="AE48" i="12"/>
  <c r="B30" i="24"/>
  <c r="F211" i="24" s="1"/>
  <c r="AC8" i="14"/>
  <c r="C53" i="12"/>
  <c r="B7" i="24"/>
  <c r="F43" i="24" s="1"/>
  <c r="B10" i="14"/>
  <c r="C42" i="12"/>
  <c r="B10" i="24"/>
  <c r="F72" i="24" s="1"/>
  <c r="AE44" i="12"/>
  <c r="B2" i="24"/>
  <c r="F8" i="24" s="1"/>
  <c r="B7" i="14"/>
  <c r="C40" i="12"/>
  <c r="B34" i="24"/>
  <c r="F241" i="24" s="1"/>
  <c r="AC11" i="14"/>
  <c r="C55" i="12"/>
  <c r="B49" i="24"/>
  <c r="F357" i="24" s="1"/>
  <c r="AE63" i="12"/>
  <c r="B32" i="24"/>
  <c r="F226" i="24" s="1"/>
  <c r="C54" i="12"/>
  <c r="AC10" i="14"/>
  <c r="AE32" i="21"/>
  <c r="AE27" i="21" s="1"/>
  <c r="AE19" i="21"/>
  <c r="F13" i="3"/>
  <c r="J17" i="10"/>
  <c r="B45" i="24"/>
  <c r="F327" i="24" s="1"/>
  <c r="F27" i="3"/>
  <c r="F22" i="3"/>
  <c r="F31" i="3"/>
  <c r="F19" i="3"/>
  <c r="F28" i="3"/>
  <c r="F14" i="3"/>
  <c r="F26" i="3"/>
  <c r="F20" i="3"/>
  <c r="F29" i="3"/>
  <c r="F11" i="3"/>
  <c r="F25" i="3"/>
  <c r="F21" i="3"/>
  <c r="F8" i="3"/>
  <c r="F9" i="3"/>
  <c r="F2" i="3"/>
  <c r="F15" i="3"/>
  <c r="F16" i="3"/>
  <c r="F23" i="3"/>
  <c r="F17" i="3"/>
  <c r="F24" i="3"/>
  <c r="F18" i="3"/>
  <c r="F7" i="3"/>
  <c r="F12" i="3"/>
  <c r="F3" i="3"/>
  <c r="F10" i="3"/>
  <c r="F30" i="3"/>
  <c r="F24" i="26"/>
  <c r="F39" i="26"/>
  <c r="M147" i="6"/>
  <c r="E5" i="3" s="1"/>
  <c r="M146" i="6"/>
  <c r="D5" i="3" s="1"/>
  <c r="N44" i="6"/>
  <c r="N100" i="6"/>
  <c r="N105" i="6"/>
  <c r="N131" i="6"/>
  <c r="N48" i="6"/>
  <c r="N2" i="6"/>
  <c r="N86" i="6"/>
  <c r="N104" i="6"/>
  <c r="N51" i="6"/>
  <c r="N43" i="6"/>
  <c r="N68" i="6"/>
  <c r="N71" i="6"/>
  <c r="N92" i="6"/>
  <c r="N132" i="6"/>
  <c r="N82" i="6"/>
  <c r="N95" i="6"/>
  <c r="N28" i="6"/>
  <c r="N75" i="6"/>
  <c r="N142" i="6"/>
  <c r="N85" i="6"/>
  <c r="N29" i="6"/>
  <c r="N123" i="6"/>
  <c r="N90" i="6"/>
  <c r="N119" i="6"/>
  <c r="N129" i="6"/>
  <c r="N59" i="6"/>
  <c r="N103" i="6"/>
  <c r="N67" i="6"/>
  <c r="N89" i="6"/>
  <c r="N32" i="6"/>
  <c r="N74" i="6"/>
  <c r="N87" i="6"/>
  <c r="N137" i="6"/>
  <c r="N73" i="6"/>
  <c r="N126" i="6"/>
  <c r="N63" i="6"/>
  <c r="N36" i="6"/>
  <c r="N84" i="6"/>
  <c r="N7" i="6"/>
  <c r="N125" i="6"/>
  <c r="N54" i="6"/>
  <c r="N138" i="6"/>
  <c r="N58" i="6"/>
  <c r="N114" i="6"/>
  <c r="N70" i="6"/>
  <c r="N107" i="6"/>
  <c r="N102" i="6"/>
  <c r="N144" i="6"/>
  <c r="N83" i="6"/>
  <c r="N50" i="6"/>
  <c r="N78" i="6"/>
  <c r="N5" i="6"/>
  <c r="N97" i="6"/>
  <c r="N145" i="6"/>
  <c r="N10" i="6"/>
  <c r="N27" i="6"/>
  <c r="N140" i="6"/>
  <c r="N61" i="6"/>
  <c r="N81" i="6"/>
  <c r="N133" i="6"/>
  <c r="N121" i="6"/>
  <c r="N37" i="6"/>
  <c r="N98" i="6"/>
  <c r="N66" i="6"/>
  <c r="N9" i="6"/>
  <c r="N30" i="6"/>
  <c r="N17" i="6"/>
  <c r="N111" i="6"/>
  <c r="N141" i="6"/>
  <c r="N57" i="6"/>
  <c r="N77" i="6"/>
  <c r="N130" i="6"/>
  <c r="N69" i="6"/>
  <c r="N139" i="6"/>
  <c r="N24" i="6"/>
  <c r="N55" i="6"/>
  <c r="N62" i="6"/>
  <c r="N134" i="6"/>
  <c r="N143" i="6"/>
  <c r="N76" i="6"/>
  <c r="N46" i="6"/>
  <c r="N15" i="6"/>
  <c r="N6" i="6"/>
  <c r="N136" i="6"/>
  <c r="N135" i="6"/>
  <c r="N33" i="6"/>
  <c r="N34" i="6"/>
  <c r="N41" i="6"/>
  <c r="N53" i="6"/>
  <c r="N128" i="6"/>
  <c r="N39" i="6"/>
  <c r="N116" i="6"/>
  <c r="N80" i="6"/>
  <c r="N23" i="6"/>
  <c r="N118" i="6"/>
  <c r="N20" i="6"/>
  <c r="N108" i="6"/>
  <c r="N14" i="6"/>
  <c r="N26" i="6"/>
  <c r="N22" i="6"/>
  <c r="N91" i="6"/>
  <c r="N13" i="6"/>
  <c r="N115" i="6"/>
  <c r="N45" i="6"/>
  <c r="N47" i="6"/>
  <c r="N106" i="6"/>
  <c r="N8" i="6"/>
  <c r="N72" i="6"/>
  <c r="N96" i="6"/>
  <c r="N117" i="6"/>
  <c r="N127" i="6"/>
  <c r="N18" i="6"/>
  <c r="N25" i="6"/>
  <c r="N122" i="6"/>
  <c r="N120" i="6"/>
  <c r="N109" i="6"/>
  <c r="N42" i="6"/>
  <c r="N124" i="6"/>
  <c r="N35" i="6"/>
  <c r="N113" i="6"/>
  <c r="N112" i="6"/>
  <c r="N19" i="6"/>
  <c r="N31" i="6"/>
  <c r="N110" i="6"/>
  <c r="N99" i="6"/>
  <c r="N49" i="6"/>
  <c r="N101" i="6"/>
  <c r="N94" i="6"/>
  <c r="N65" i="6"/>
  <c r="N60" i="6"/>
  <c r="N4" i="6"/>
  <c r="N64" i="6"/>
  <c r="N79" i="6"/>
  <c r="N16" i="6"/>
  <c r="N88" i="6"/>
  <c r="N52" i="6"/>
  <c r="N93" i="6"/>
  <c r="N21" i="6"/>
  <c r="N40" i="6"/>
  <c r="N12" i="6"/>
  <c r="N38" i="6"/>
  <c r="N56" i="6"/>
  <c r="N11" i="6"/>
  <c r="N3" i="6"/>
  <c r="C632" i="5"/>
  <c r="A653" i="5"/>
  <c r="A203" i="5"/>
  <c r="C185" i="5"/>
  <c r="C1121" i="5"/>
  <c r="A1139" i="5"/>
  <c r="A2096" i="5"/>
  <c r="C2075" i="5"/>
  <c r="A1607" i="5"/>
  <c r="C1589" i="5"/>
  <c r="F87" i="26" l="1"/>
  <c r="B7" i="16"/>
  <c r="B27" i="14"/>
  <c r="J31" i="10"/>
  <c r="J33" i="10"/>
  <c r="J21" i="10"/>
  <c r="J3" i="10"/>
  <c r="J22" i="10"/>
  <c r="J7" i="10"/>
  <c r="J29" i="10"/>
  <c r="J13" i="10"/>
  <c r="J19" i="10"/>
  <c r="J24" i="10"/>
  <c r="J14" i="10"/>
  <c r="J23" i="10"/>
  <c r="J9" i="10"/>
  <c r="J15" i="10"/>
  <c r="J10" i="10"/>
  <c r="J34" i="10"/>
  <c r="J28" i="10"/>
  <c r="J30" i="10"/>
  <c r="J16" i="10"/>
  <c r="J20" i="10"/>
  <c r="B6" i="16"/>
  <c r="B26" i="14"/>
  <c r="F8" i="25"/>
  <c r="B15" i="16"/>
  <c r="F106" i="25"/>
  <c r="B32" i="14"/>
  <c r="D6" i="10"/>
  <c r="L23" i="23"/>
  <c r="C320" i="23" s="1"/>
  <c r="D13" i="10"/>
  <c r="L16" i="23"/>
  <c r="C185" i="23" s="1"/>
  <c r="AC29" i="14"/>
  <c r="F54" i="25"/>
  <c r="D7" i="10"/>
  <c r="L9" i="23"/>
  <c r="C47" i="23" s="1"/>
  <c r="F181" i="25"/>
  <c r="B22" i="16"/>
  <c r="L34" i="16" s="1"/>
  <c r="B37" i="14"/>
  <c r="B34" i="14"/>
  <c r="F136" i="25"/>
  <c r="B18" i="16"/>
  <c r="F102" i="25"/>
  <c r="AC32" i="14"/>
  <c r="F121" i="25"/>
  <c r="B16" i="16"/>
  <c r="B33" i="14"/>
  <c r="AC27" i="14"/>
  <c r="F24" i="25"/>
  <c r="D5" i="10"/>
  <c r="L20" i="23"/>
  <c r="C263" i="23" s="1"/>
  <c r="B13" i="16"/>
  <c r="F87" i="25"/>
  <c r="B31" i="14"/>
  <c r="AC37" i="14"/>
  <c r="F177" i="25"/>
  <c r="L22" i="23"/>
  <c r="C302" i="23" s="1"/>
  <c r="D19" i="10"/>
  <c r="D11" i="10"/>
  <c r="L21" i="23"/>
  <c r="C281" i="23" s="1"/>
  <c r="D22" i="10"/>
  <c r="L30" i="23"/>
  <c r="C458" i="23" s="1"/>
  <c r="D23" i="10"/>
  <c r="L11" i="23"/>
  <c r="C86" i="23" s="1"/>
  <c r="D9" i="10"/>
  <c r="L15" i="23"/>
  <c r="C164" i="23" s="1"/>
  <c r="D2" i="10"/>
  <c r="L13" i="23"/>
  <c r="C125" i="23" s="1"/>
  <c r="F39" i="25"/>
  <c r="AC28" i="14"/>
  <c r="D4" i="10"/>
  <c r="L27" i="23"/>
  <c r="C398" i="23" s="1"/>
  <c r="D27" i="10"/>
  <c r="L25" i="23"/>
  <c r="C359" i="23" s="1"/>
  <c r="F58" i="25"/>
  <c r="B10" i="16"/>
  <c r="B29" i="14"/>
  <c r="B19" i="16"/>
  <c r="B35" i="14"/>
  <c r="F151" i="25"/>
  <c r="D26" i="10"/>
  <c r="L14" i="23"/>
  <c r="C146" i="23" s="1"/>
  <c r="F117" i="25"/>
  <c r="AC33" i="14"/>
  <c r="D35" i="10"/>
  <c r="L24" i="23"/>
  <c r="C341" i="23" s="1"/>
  <c r="F12" i="25"/>
  <c r="AC26" i="14"/>
  <c r="N147" i="6"/>
  <c r="E6" i="3" s="1"/>
  <c r="N146" i="6"/>
  <c r="D6" i="3" s="1"/>
  <c r="F4" i="3"/>
  <c r="C1607" i="5"/>
  <c r="A1628" i="5"/>
  <c r="A2114" i="5"/>
  <c r="C2096" i="5"/>
  <c r="A224" i="5"/>
  <c r="C203" i="5"/>
  <c r="A1160" i="5"/>
  <c r="C1139" i="5"/>
  <c r="A671" i="5"/>
  <c r="C653" i="5"/>
  <c r="B6" i="18" l="1"/>
  <c r="F12" i="27" s="1"/>
  <c r="B30" i="16"/>
  <c r="B9" i="18"/>
  <c r="F23" i="27" s="1"/>
  <c r="B31" i="16"/>
  <c r="F12" i="26"/>
  <c r="L29" i="16"/>
  <c r="F6" i="3"/>
  <c r="F76" i="26"/>
  <c r="B33" i="16"/>
  <c r="B13" i="18"/>
  <c r="F39" i="27" s="1"/>
  <c r="F58" i="26"/>
  <c r="L32" i="16"/>
  <c r="L33" i="16"/>
  <c r="F72" i="26"/>
  <c r="F91" i="26"/>
  <c r="B14" i="18"/>
  <c r="B34" i="16"/>
  <c r="F54" i="26"/>
  <c r="B10" i="18"/>
  <c r="B32" i="16"/>
  <c r="F28" i="26"/>
  <c r="L30" i="16"/>
  <c r="F43" i="26"/>
  <c r="L31" i="16"/>
  <c r="B5" i="18"/>
  <c r="F8" i="26"/>
  <c r="B29" i="16"/>
  <c r="F5" i="3"/>
  <c r="A1178" i="5"/>
  <c r="C1160" i="5"/>
  <c r="C2114" i="5"/>
  <c r="A2135" i="5"/>
  <c r="C1628" i="5"/>
  <c r="A1646" i="5"/>
  <c r="A692" i="5"/>
  <c r="C671" i="5"/>
  <c r="C224" i="5"/>
  <c r="A242" i="5"/>
  <c r="B5" i="3" l="1"/>
  <c r="F27" i="27"/>
  <c r="B13" i="20"/>
  <c r="W7" i="21" s="1"/>
  <c r="W15" i="21" s="1"/>
  <c r="W23" i="21" s="1"/>
  <c r="W31" i="21" s="1"/>
  <c r="W39" i="21" s="1"/>
  <c r="W47" i="21" s="1"/>
  <c r="W55" i="21" s="1"/>
  <c r="W63" i="21" s="1"/>
  <c r="W70" i="21" s="1"/>
  <c r="F8" i="27"/>
  <c r="B6" i="20"/>
  <c r="W6" i="21" s="1"/>
  <c r="W14" i="21" s="1"/>
  <c r="W22" i="21" s="1"/>
  <c r="W30" i="21" s="1"/>
  <c r="W38" i="21" s="1"/>
  <c r="W46" i="21" s="1"/>
  <c r="W54" i="21" s="1"/>
  <c r="W62" i="21" s="1"/>
  <c r="W69" i="21" s="1"/>
  <c r="F43" i="27"/>
  <c r="B19" i="20"/>
  <c r="W8" i="21" s="1"/>
  <c r="W16" i="21" s="1"/>
  <c r="W24" i="21" s="1"/>
  <c r="W32" i="21" s="1"/>
  <c r="W40" i="21" s="1"/>
  <c r="W48" i="21" s="1"/>
  <c r="W56" i="21" s="1"/>
  <c r="W64" i="21" s="1"/>
  <c r="W71" i="21" s="1"/>
  <c r="B24" i="3"/>
  <c r="B10" i="3"/>
  <c r="B2" i="3"/>
  <c r="B28" i="3"/>
  <c r="B22" i="3"/>
  <c r="B29" i="3"/>
  <c r="B12" i="3"/>
  <c r="B23" i="3"/>
  <c r="B17" i="3"/>
  <c r="B15" i="3"/>
  <c r="B19" i="3"/>
  <c r="B6" i="3"/>
  <c r="B18" i="3"/>
  <c r="B21" i="3"/>
  <c r="B8" i="3"/>
  <c r="B14" i="3"/>
  <c r="B7" i="3"/>
  <c r="B26" i="3"/>
  <c r="B20" i="3"/>
  <c r="B16" i="3"/>
  <c r="B25" i="3"/>
  <c r="B3" i="3"/>
  <c r="B13" i="3"/>
  <c r="B11" i="3"/>
  <c r="B9" i="3"/>
  <c r="B27" i="3"/>
  <c r="B31" i="3"/>
  <c r="B4" i="3"/>
  <c r="B30" i="3"/>
  <c r="C692" i="5"/>
  <c r="A710" i="5"/>
  <c r="C242" i="5"/>
  <c r="A263" i="5"/>
  <c r="A1667" i="5"/>
  <c r="C1646" i="5"/>
  <c r="C2135" i="5"/>
  <c r="A2153" i="5"/>
  <c r="C1178" i="5"/>
  <c r="A1199" i="5"/>
  <c r="A2174" i="5" l="1"/>
  <c r="C2153" i="5"/>
  <c r="A281" i="5"/>
  <c r="C263" i="5"/>
  <c r="C1199" i="5"/>
  <c r="A1217" i="5"/>
  <c r="C710" i="5"/>
  <c r="A731" i="5"/>
  <c r="A1685" i="5"/>
  <c r="C1667" i="5"/>
  <c r="A1238" i="5" l="1"/>
  <c r="C1217" i="5"/>
  <c r="A749" i="5"/>
  <c r="C731" i="5"/>
  <c r="A302" i="5"/>
  <c r="C281" i="5"/>
  <c r="C1685" i="5"/>
  <c r="A1706" i="5"/>
  <c r="A2192" i="5"/>
  <c r="C2174" i="5"/>
  <c r="A770" i="5" l="1"/>
  <c r="C749" i="5"/>
  <c r="C1706" i="5"/>
  <c r="A1724" i="5"/>
  <c r="C2192" i="5"/>
  <c r="A2213" i="5"/>
  <c r="C302" i="5"/>
  <c r="A320" i="5"/>
  <c r="A1256" i="5"/>
  <c r="C1238" i="5"/>
  <c r="C770" i="5" l="1"/>
  <c r="A788" i="5"/>
  <c r="C320" i="5"/>
  <c r="A341" i="5"/>
  <c r="A1745" i="5"/>
  <c r="C1724" i="5"/>
  <c r="C1256" i="5"/>
  <c r="A1277" i="5"/>
  <c r="C2213" i="5"/>
  <c r="A2231" i="5"/>
  <c r="A2252" i="5" l="1"/>
  <c r="C2231" i="5"/>
  <c r="C788" i="5"/>
  <c r="A809" i="5"/>
  <c r="C1277" i="5"/>
  <c r="A1295" i="5"/>
  <c r="A359" i="5"/>
  <c r="C341" i="5"/>
  <c r="A1763" i="5"/>
  <c r="C1745" i="5"/>
  <c r="A2270" i="5" l="1"/>
  <c r="C2252" i="5"/>
  <c r="A827" i="5"/>
  <c r="C809" i="5"/>
  <c r="C1763" i="5"/>
  <c r="A1784" i="5"/>
  <c r="A380" i="5"/>
  <c r="C359" i="5"/>
  <c r="A1316" i="5"/>
  <c r="C1316" i="5" s="1"/>
  <c r="C1295" i="5"/>
  <c r="C380" i="5" l="1"/>
  <c r="A398" i="5"/>
  <c r="A848" i="5"/>
  <c r="C827" i="5"/>
  <c r="C1784" i="5"/>
  <c r="A1802" i="5"/>
  <c r="C1802" i="5" s="1"/>
  <c r="C2270" i="5"/>
  <c r="A2291" i="5"/>
  <c r="C2291" i="5" s="1"/>
  <c r="C848" i="5" l="1"/>
  <c r="A866" i="5"/>
  <c r="C398" i="5"/>
  <c r="A419" i="5"/>
  <c r="A437" i="5" l="1"/>
  <c r="C419" i="5"/>
  <c r="C866" i="5"/>
  <c r="A887" i="5"/>
  <c r="A905" i="5" l="1"/>
  <c r="C887" i="5"/>
  <c r="A458" i="5"/>
  <c r="C458" i="5" s="1"/>
  <c r="C437" i="5"/>
  <c r="A926" i="5" l="1"/>
  <c r="C926" i="5" s="1"/>
  <c r="C905" i="5"/>
</calcChain>
</file>

<file path=xl/sharedStrings.xml><?xml version="1.0" encoding="utf-8"?>
<sst xmlns="http://schemas.openxmlformats.org/spreadsheetml/2006/main" count="3590" uniqueCount="246">
  <si>
    <r>
      <t xml:space="preserve">Fichier pour </t>
    </r>
    <r>
      <rPr>
        <sz val="10"/>
        <color rgb="FF0000FF"/>
        <rFont val="Arial"/>
        <family val="2"/>
      </rPr>
      <t>moins de 96 tireurs sans potence</t>
    </r>
  </si>
  <si>
    <r>
      <t xml:space="preserve">Pas de </t>
    </r>
    <r>
      <rPr>
        <b/>
        <sz val="10"/>
        <color rgb="FF0000FF"/>
        <rFont val="Arial"/>
        <family val="2"/>
      </rPr>
      <t>tour 0</t>
    </r>
  </si>
  <si>
    <r>
      <t xml:space="preserve">Les </t>
    </r>
    <r>
      <rPr>
        <sz val="10"/>
        <color rgb="FF0000FF"/>
        <rFont val="Arial"/>
        <family val="2"/>
      </rPr>
      <t>48 premiers</t>
    </r>
    <r>
      <rPr>
        <sz val="10"/>
        <rFont val="Arial"/>
        <family val="2"/>
      </rPr>
      <t xml:space="preserve"> passent en </t>
    </r>
    <r>
      <rPr>
        <sz val="10"/>
        <color rgb="FF0000FF"/>
        <rFont val="Arial"/>
        <family val="2"/>
      </rPr>
      <t>tour 1</t>
    </r>
  </si>
  <si>
    <r>
      <t xml:space="preserve">Les </t>
    </r>
    <r>
      <rPr>
        <sz val="10"/>
        <color rgb="FF0000FF"/>
        <rFont val="Arial"/>
        <family val="2"/>
      </rPr>
      <t xml:space="preserve">24 perdants du Tour 1 </t>
    </r>
    <r>
      <rPr>
        <sz val="10"/>
        <rFont val="Arial"/>
        <family val="2"/>
      </rPr>
      <t xml:space="preserve">se retrouvent en </t>
    </r>
    <r>
      <rPr>
        <sz val="10"/>
        <color rgb="FF0000FF"/>
        <rFont val="Arial"/>
        <family val="2"/>
      </rPr>
      <t>consolante</t>
    </r>
    <r>
      <rPr>
        <sz val="10"/>
        <rFont val="Arial"/>
        <family val="2"/>
      </rPr>
      <t xml:space="preserve"> avec les tireurs classés à partir de la </t>
    </r>
    <r>
      <rPr>
        <sz val="10"/>
        <color rgb="FF0000FF"/>
        <rFont val="Arial"/>
        <family val="2"/>
      </rPr>
      <t>49ème place des qualifs</t>
    </r>
  </si>
  <si>
    <t>Remarques :</t>
  </si>
  <si>
    <t>- nommer le fichier Excel pour mettre à jour l'entête de page</t>
  </si>
  <si>
    <t>- renseigner nom, prénom, club, département dans onglet Inscrits</t>
  </si>
  <si>
    <t>- copier les nom des clubs dans l'onglet "Equipes"</t>
  </si>
  <si>
    <r>
      <t xml:space="preserve">- renseigner le nom du challenge dans 1er dossard uniquement et placer les logos partie de droite dans onglet Dossard. </t>
    </r>
    <r>
      <rPr>
        <sz val="10"/>
        <color rgb="FFFF0000"/>
        <rFont val="Arial"/>
        <family val="2"/>
      </rPr>
      <t>Une fois les dossards imprimés, supprimer l'onglet "Dossards" pour alléger le fichier pour le challenge.</t>
    </r>
  </si>
  <si>
    <r>
      <t xml:space="preserve">- les absents au pas de tir doivent </t>
    </r>
    <r>
      <rPr>
        <sz val="10"/>
        <color rgb="FFFF0000"/>
        <rFont val="Arial"/>
        <family val="2"/>
      </rPr>
      <t>être supprimés</t>
    </r>
    <r>
      <rPr>
        <sz val="10"/>
        <rFont val="Arial"/>
        <family val="2"/>
      </rPr>
      <t xml:space="preserve"> de la liste des inscrits </t>
    </r>
    <r>
      <rPr>
        <u/>
        <sz val="10"/>
        <color rgb="FFFF0000"/>
        <rFont val="Arial"/>
        <family val="2"/>
      </rPr>
      <t>sans modifier l'ordre des tireurs.</t>
    </r>
    <r>
      <rPr>
        <sz val="10"/>
        <rFont val="Arial"/>
        <family val="2"/>
      </rPr>
      <t xml:space="preserve"> Ceci afin de ne pas les retrouver dans les autres onglets</t>
    </r>
  </si>
  <si>
    <t>- afin de ne pas altérer les formules, les cellules sont protégées sauf celles qui doivent être renseignées</t>
  </si>
  <si>
    <t>- ci nécessaire, mettre les bon numéros de cible dans T2, T3, DF et FIN</t>
  </si>
  <si>
    <t>- onglet Fin permet d'entrer les scores en finale et d'afficher en "affichage étendue" les résultats sur la TV</t>
  </si>
  <si>
    <t>Sér.</t>
  </si>
  <si>
    <t>Cib.</t>
  </si>
  <si>
    <t>S</t>
  </si>
  <si>
    <t>Nom</t>
  </si>
  <si>
    <t>Prénom</t>
  </si>
  <si>
    <t>Club</t>
  </si>
  <si>
    <t>Département</t>
  </si>
  <si>
    <t>Table</t>
  </si>
  <si>
    <t>Affecté ?</t>
  </si>
  <si>
    <t>Id</t>
  </si>
  <si>
    <t>Nom/Prénom auto</t>
  </si>
  <si>
    <t>Club/Département</t>
  </si>
  <si>
    <t>GUEBLE</t>
  </si>
  <si>
    <t>JEROME</t>
  </si>
  <si>
    <t>ASPTT La Sarbacane de Bessay</t>
  </si>
  <si>
    <t>BARREL</t>
  </si>
  <si>
    <t>RICHARD</t>
  </si>
  <si>
    <t>Handicapables</t>
  </si>
  <si>
    <t xml:space="preserve">PLANCHENAULT </t>
  </si>
  <si>
    <t>ALAIN</t>
  </si>
  <si>
    <t>Handisport Catalan</t>
  </si>
  <si>
    <t>CELLE</t>
  </si>
  <si>
    <t>BASTIEN</t>
  </si>
  <si>
    <t>MAGEL'HAND - BOURGES</t>
  </si>
  <si>
    <t>ALI</t>
  </si>
  <si>
    <t>MOHAMAD</t>
  </si>
  <si>
    <t>LAVAL HANDISPORT</t>
  </si>
  <si>
    <t>LE LOU</t>
  </si>
  <si>
    <t>NATHALIE</t>
  </si>
  <si>
    <t>Sports Défi Besançon</t>
  </si>
  <si>
    <t>ROY</t>
  </si>
  <si>
    <t>BAPTISTE</t>
  </si>
  <si>
    <t>HANDICLUB CHARLEVILLE-MEZIERES</t>
  </si>
  <si>
    <t>VERITE</t>
  </si>
  <si>
    <t>ALEXIS</t>
  </si>
  <si>
    <t>asv foyer des salines</t>
  </si>
  <si>
    <t>MACREZ</t>
  </si>
  <si>
    <t>VALENTIN</t>
  </si>
  <si>
    <t>GOYEC</t>
  </si>
  <si>
    <t>LUDOVIC</t>
  </si>
  <si>
    <t>Pana Loisirs</t>
  </si>
  <si>
    <t>PEINET</t>
  </si>
  <si>
    <t>NOEL</t>
  </si>
  <si>
    <t>IMC'S</t>
  </si>
  <si>
    <t>ANTONELLI</t>
  </si>
  <si>
    <t>KEVIN</t>
  </si>
  <si>
    <t>DINOUARD</t>
  </si>
  <si>
    <t>MICKAEL</t>
  </si>
  <si>
    <t>DURAND</t>
  </si>
  <si>
    <t>ERIC</t>
  </si>
  <si>
    <t>ASEI SPORTS</t>
  </si>
  <si>
    <t>GAMARD</t>
  </si>
  <si>
    <t>NICOLAS</t>
  </si>
  <si>
    <t>Association Sportive et Culturelle l'Etincelle</t>
  </si>
  <si>
    <t>SAUVAGEON</t>
  </si>
  <si>
    <t>CHRISTOPHE</t>
  </si>
  <si>
    <t>NÎMES HANDISPORT</t>
  </si>
  <si>
    <t>MENDES</t>
  </si>
  <si>
    <t>ANTHONY</t>
  </si>
  <si>
    <t>Handi Olympique Omnisports (H2O)</t>
  </si>
  <si>
    <t>LEAL</t>
  </si>
  <si>
    <t>OLIVIER</t>
  </si>
  <si>
    <t>Etoiles Sportives Handisport</t>
  </si>
  <si>
    <t>LEGRIS</t>
  </si>
  <si>
    <t>LEA</t>
  </si>
  <si>
    <t>REIMS HANDISPORT</t>
  </si>
  <si>
    <t>CORINNE</t>
  </si>
  <si>
    <t>TAILLON</t>
  </si>
  <si>
    <t>ROMAIN</t>
  </si>
  <si>
    <t xml:space="preserve">PIEL </t>
  </si>
  <si>
    <t>AMELIE</t>
  </si>
  <si>
    <t>Ensemble Sport</t>
  </si>
  <si>
    <t>LUTHEREAU</t>
  </si>
  <si>
    <t>FABIEN</t>
  </si>
  <si>
    <t>ANTONOFF</t>
  </si>
  <si>
    <t>CENDRIE</t>
  </si>
  <si>
    <t>JEAN PIERRE</t>
  </si>
  <si>
    <t>ROBERT</t>
  </si>
  <si>
    <t>SOPHIE</t>
  </si>
  <si>
    <t>JOUSEAU</t>
  </si>
  <si>
    <t>NADEGE</t>
  </si>
  <si>
    <t>LEROY</t>
  </si>
  <si>
    <t>ROMEO</t>
  </si>
  <si>
    <t>DECRIEM</t>
  </si>
  <si>
    <t>ANDRE</t>
  </si>
  <si>
    <t>MEHDI</t>
  </si>
  <si>
    <t>APF France handicap 31</t>
  </si>
  <si>
    <t>TRAORE</t>
  </si>
  <si>
    <t>ZOUMANA</t>
  </si>
  <si>
    <t>MASCHINOT</t>
  </si>
  <si>
    <t>CELINE</t>
  </si>
  <si>
    <t>MORIN</t>
  </si>
  <si>
    <t>MELODIE</t>
  </si>
  <si>
    <t>HANDISPORT MONTELIMAR</t>
  </si>
  <si>
    <t>BOULLIER</t>
  </si>
  <si>
    <t>ALETHEA</t>
  </si>
  <si>
    <t>LAMONZIE</t>
  </si>
  <si>
    <t>JACQUELINE</t>
  </si>
  <si>
    <t>colomiers handisport</t>
  </si>
  <si>
    <t>JEAN</t>
  </si>
  <si>
    <t>LOVE</t>
  </si>
  <si>
    <t>GOYAULT</t>
  </si>
  <si>
    <t>GWENDOLINE</t>
  </si>
  <si>
    <t>LES FLÈCHES BLEUES</t>
  </si>
  <si>
    <t>NOIZET</t>
  </si>
  <si>
    <t>TONY</t>
  </si>
  <si>
    <t>COUAILLIER</t>
  </si>
  <si>
    <t>TOM</t>
  </si>
  <si>
    <t>MOREL</t>
  </si>
  <si>
    <t>MICHEL</t>
  </si>
  <si>
    <t>Pos</t>
  </si>
  <si>
    <t>Classements Clubs</t>
  </si>
  <si>
    <t>Tir.</t>
  </si>
  <si>
    <t>Score moyen</t>
  </si>
  <si>
    <t>Comptabilisation des scores de qualification des équipes d'au moins 3 tireurs</t>
  </si>
  <si>
    <t>QUALIFICATIONS</t>
  </si>
  <si>
    <t>total</t>
  </si>
  <si>
    <t>Cumul</t>
  </si>
  <si>
    <t>volée 1</t>
  </si>
  <si>
    <t>volée 2</t>
  </si>
  <si>
    <t>volée 3</t>
  </si>
  <si>
    <t>volée 4</t>
  </si>
  <si>
    <t>volée 5</t>
  </si>
  <si>
    <t>volée 6</t>
  </si>
  <si>
    <t>volée 7</t>
  </si>
  <si>
    <t>volée 8</t>
  </si>
  <si>
    <t>volée 9</t>
  </si>
  <si>
    <t>volée 10</t>
  </si>
  <si>
    <t>Série 2</t>
  </si>
  <si>
    <t>Série 3</t>
  </si>
  <si>
    <t>Série 4</t>
  </si>
  <si>
    <t>Série 5</t>
  </si>
  <si>
    <t>Série 1</t>
  </si>
  <si>
    <t>N°Ligne Inscrit</t>
  </si>
  <si>
    <t>Prénom, Nom</t>
  </si>
  <si>
    <t>Tot.</t>
  </si>
  <si>
    <t>Pos.</t>
  </si>
  <si>
    <t>Volée 1</t>
  </si>
  <si>
    <t>Volée 2</t>
  </si>
  <si>
    <t>Volée 3</t>
  </si>
  <si>
    <t>Volée 4</t>
  </si>
  <si>
    <t>Volée 5</t>
  </si>
  <si>
    <t>Volée 6</t>
  </si>
  <si>
    <t>Volée 7</t>
  </si>
  <si>
    <t>Volée 8</t>
  </si>
  <si>
    <t>Volée 9</t>
  </si>
  <si>
    <t>Volée 10</t>
  </si>
  <si>
    <t>Série 6</t>
  </si>
  <si>
    <t>N</t>
  </si>
  <si>
    <t>Score</t>
  </si>
  <si>
    <t>Total</t>
  </si>
  <si>
    <t>Lign.</t>
  </si>
  <si>
    <t>Consolante Série 1</t>
  </si>
  <si>
    <t>!</t>
  </si>
  <si>
    <t>Consolante Série 2</t>
  </si>
  <si>
    <t>Consolante Série 3</t>
  </si>
  <si>
    <t xml:space="preserve"> CONSOLANTE</t>
  </si>
  <si>
    <t>Consolante série 2</t>
  </si>
  <si>
    <t>Consolante série 3</t>
  </si>
  <si>
    <t>Tableau 1 - 0e tour - 24 tireurs</t>
  </si>
  <si>
    <t>Tableau 2 - 0e tour - 24 tireurs</t>
  </si>
  <si>
    <t>Tableau 3 - 0e tour - 24 tireurs</t>
  </si>
  <si>
    <t>Tableau 4 - 0e tour - 24 tireurs</t>
  </si>
  <si>
    <t>Gagnants</t>
  </si>
  <si>
    <t>Perdants</t>
  </si>
  <si>
    <t>T1</t>
  </si>
  <si>
    <t>flèche en or</t>
  </si>
  <si>
    <t>volée gagnante</t>
  </si>
  <si>
    <t>Tableau 1 - 1er tour - 24 tireurs</t>
  </si>
  <si>
    <t>Tableau 2 - 1er tour - 24 tireurs</t>
  </si>
  <si>
    <t xml:space="preserve"> </t>
  </si>
  <si>
    <t>Matchs du 2e tour</t>
  </si>
  <si>
    <t>Série 1 - Tableau 1 - 12 tireurs</t>
  </si>
  <si>
    <t>Série 1 - Tableau 2 - 12 tireurs</t>
  </si>
  <si>
    <t>Matchs du 3e tour 
12 tireurs</t>
  </si>
  <si>
    <t>Demi-finale</t>
  </si>
  <si>
    <t>Demi-Finale 1</t>
  </si>
  <si>
    <t>Demi-Finale 2</t>
  </si>
  <si>
    <t>Demi-Finale 3</t>
  </si>
  <si>
    <t>FINALE</t>
  </si>
  <si>
    <t>Volée N°1</t>
  </si>
  <si>
    <t>Noms</t>
  </si>
  <si>
    <t>Tir 1</t>
  </si>
  <si>
    <t>Tir 2</t>
  </si>
  <si>
    <t>Tir 3</t>
  </si>
  <si>
    <t xml:space="preserve">Total  </t>
  </si>
  <si>
    <t>Points Volée</t>
  </si>
  <si>
    <t>Total Points</t>
  </si>
  <si>
    <t>Volée N°2</t>
  </si>
  <si>
    <t>Volée N°3</t>
  </si>
  <si>
    <t>Volée N°4</t>
  </si>
  <si>
    <t>Volée N°5</t>
  </si>
  <si>
    <t>Volée N°6</t>
  </si>
  <si>
    <t>Volée N°7</t>
  </si>
  <si>
    <t>Total Tirs</t>
  </si>
  <si>
    <t>Volée N°8</t>
  </si>
  <si>
    <t>Flèche en or</t>
  </si>
  <si>
    <t>TOTAL</t>
  </si>
  <si>
    <t>N°1</t>
  </si>
  <si>
    <t>N°2</t>
  </si>
  <si>
    <t>N°3</t>
  </si>
  <si>
    <t>N°4</t>
  </si>
  <si>
    <t>N°5</t>
  </si>
  <si>
    <t>N°6</t>
  </si>
  <si>
    <t>N°7</t>
  </si>
  <si>
    <t>N°8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</si>
  <si>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</si>
  <si>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</si>
  <si>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</si>
  <si>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</si>
  <si>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</si>
  <si>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</si>
  <si>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</si>
  <si>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</si>
  <si>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 xml:space="preserve"> F I N A L E
Potence</t>
  </si>
  <si>
    <t>FLECHE  EN  OR</t>
  </si>
  <si>
    <t>Matin</t>
  </si>
  <si>
    <t>Tireurs</t>
  </si>
  <si>
    <t>Volées</t>
  </si>
  <si>
    <t>Fléches</t>
  </si>
  <si>
    <t>Tirs</t>
  </si>
  <si>
    <t>Points</t>
  </si>
  <si>
    <t>Moyenne</t>
  </si>
  <si>
    <t>Qualifications</t>
  </si>
  <si>
    <t>Après-midi</t>
  </si>
  <si>
    <t>Consolante</t>
  </si>
  <si>
    <t>1e tour</t>
  </si>
  <si>
    <t>2e tour</t>
  </si>
  <si>
    <t>3e tour</t>
  </si>
  <si>
    <t>4e tour</t>
  </si>
  <si>
    <t>5e tour demi finale</t>
  </si>
  <si>
    <t>6e tour finale</t>
  </si>
  <si>
    <t>Statistiques générales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</si>
</sst>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0\e"/>
    <numFmt numFmtId="166" formatCode="0.00&quot; pts&quot;"/>
    <numFmt numFmtId="167" formatCode="0&quot;'&quot;"/>
    <numFmt numFmtId="168" formatCode="\c0"/>
    <numFmt numFmtId="169" formatCode="0&quot;e&quot;"/>
    <numFmt numFmtId="170" formatCode="0&quot; pts&quot;"/>
    <numFmt numFmtId="171" formatCode="&quot;p&quot;0"/>
    <numFmt numFmtId="172" formatCode="00000"/>
    <numFmt numFmtId="173" formatCode="0.000&quot; pts&quot;"/>
    <numFmt numFmtId="174" formatCode="_-* #,##0\ _€_-;\-* #,##0\ _€_-;_-* &quot;-&quot;??\ _€_-;_-@_-"/>
    <numFmt numFmtId="175" formatCode="0.000"/>
  </numFmts>
  <fonts count="133" x14ac:knownFonts="1">
    <font>
      <sz val="10"/>
      <name val="Arial"/>
    </font>
    <font>
      <sz val="10"/>
      <name val="Arial"/>
      <family val="2"/>
    </font>
    <font>
      <b/>
      <sz val="28"/>
      <name val="Segoe UI"/>
      <family val="2"/>
    </font>
    <font>
      <b/>
      <sz val="26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indexed="55"/>
      <name val="Segoe UI"/>
      <family val="2"/>
    </font>
    <font>
      <sz val="10"/>
      <color indexed="55"/>
      <name val="Segoe UI"/>
      <family val="2"/>
    </font>
    <font>
      <b/>
      <sz val="10"/>
      <color indexed="10"/>
      <name val="Segoe UI"/>
      <family val="2"/>
    </font>
    <font>
      <sz val="8"/>
      <name val="Segoe UI"/>
      <family val="2"/>
    </font>
    <font>
      <b/>
      <sz val="12"/>
      <name val="Segoe UI"/>
      <family val="2"/>
    </font>
    <font>
      <b/>
      <sz val="12"/>
      <color indexed="23"/>
      <name val="Segoe UI"/>
      <family val="2"/>
    </font>
    <font>
      <sz val="12"/>
      <name val="Segoe UI"/>
      <family val="2"/>
    </font>
    <font>
      <b/>
      <sz val="12"/>
      <color indexed="18"/>
      <name val="Segoe UI"/>
      <family val="2"/>
    </font>
    <font>
      <b/>
      <i/>
      <sz val="12"/>
      <name val="Segoe UI"/>
      <family val="2"/>
    </font>
    <font>
      <i/>
      <sz val="12"/>
      <color indexed="23"/>
      <name val="Segoe UI"/>
      <family val="2"/>
    </font>
    <font>
      <sz val="12"/>
      <color indexed="23"/>
      <name val="Segoe UI"/>
      <family val="2"/>
    </font>
    <font>
      <sz val="6"/>
      <color indexed="23"/>
      <name val="Segoe UI"/>
      <family val="2"/>
    </font>
    <font>
      <b/>
      <sz val="20"/>
      <name val="Segoe UI"/>
      <family val="2"/>
    </font>
    <font>
      <b/>
      <sz val="6"/>
      <color indexed="23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6"/>
      <name val="Segoe UI"/>
      <family val="2"/>
    </font>
    <font>
      <i/>
      <sz val="8"/>
      <color indexed="10"/>
      <name val="Segoe UI"/>
      <family val="2"/>
    </font>
    <font>
      <b/>
      <sz val="9"/>
      <color indexed="12"/>
      <name val="Segoe UI"/>
      <family val="2"/>
    </font>
    <font>
      <sz val="10"/>
      <color indexed="9"/>
      <name val="Segoe UI"/>
      <family val="2"/>
    </font>
    <font>
      <sz val="8"/>
      <color indexed="9"/>
      <name val="Segoe UI"/>
      <family val="2"/>
    </font>
    <font>
      <b/>
      <sz val="10"/>
      <color indexed="9"/>
      <name val="Segoe UI"/>
      <family val="2"/>
    </font>
    <font>
      <b/>
      <sz val="16"/>
      <name val="Arial"/>
      <family val="2"/>
    </font>
    <font>
      <b/>
      <sz val="10"/>
      <name val="Arial"/>
      <family val="2"/>
    </font>
    <font>
      <sz val="6"/>
      <color indexed="22"/>
      <name val="Tahoma"/>
      <family val="2"/>
    </font>
    <font>
      <b/>
      <sz val="10"/>
      <name val="Tahoma"/>
      <family val="2"/>
    </font>
    <font>
      <i/>
      <sz val="8"/>
      <color indexed="55"/>
      <name val="Tahoma"/>
      <family val="2"/>
    </font>
    <font>
      <sz val="10"/>
      <name val="Tahoma"/>
      <family val="2"/>
    </font>
    <font>
      <sz val="10"/>
      <color indexed="9"/>
      <name val="Tahoma"/>
      <family val="2"/>
    </font>
    <font>
      <sz val="8"/>
      <name val="Tahoma"/>
      <family val="2"/>
    </font>
    <font>
      <sz val="5"/>
      <color indexed="10"/>
      <name val="Segoe UI"/>
      <family val="2"/>
    </font>
    <font>
      <sz val="5"/>
      <color indexed="62"/>
      <name val="Segoe UI"/>
      <family val="2"/>
    </font>
    <font>
      <sz val="5"/>
      <color indexed="57"/>
      <name val="Segoe UI"/>
      <family val="2"/>
    </font>
    <font>
      <sz val="10"/>
      <color indexed="10"/>
      <name val="Segoe UI"/>
      <family val="2"/>
    </font>
    <font>
      <b/>
      <sz val="9"/>
      <color indexed="18"/>
      <name val="Segoe UI"/>
      <family val="2"/>
    </font>
    <font>
      <sz val="9"/>
      <name val="Segoe UI"/>
      <family val="2"/>
    </font>
    <font>
      <sz val="6"/>
      <color indexed="22"/>
      <name val="Segoe UI"/>
      <family val="2"/>
    </font>
    <font>
      <b/>
      <sz val="18"/>
      <name val="Segoe UI"/>
      <family val="2"/>
    </font>
    <font>
      <b/>
      <sz val="6"/>
      <name val="Segoe UI"/>
      <family val="2"/>
    </font>
    <font>
      <b/>
      <sz val="11"/>
      <name val="Segoe UI"/>
      <family val="2"/>
    </font>
    <font>
      <i/>
      <sz val="6"/>
      <color indexed="22"/>
      <name val="Segoe UI"/>
      <family val="2"/>
    </font>
    <font>
      <b/>
      <sz val="9"/>
      <color indexed="10"/>
      <name val="Segoe UI"/>
      <family val="2"/>
    </font>
    <font>
      <i/>
      <sz val="6"/>
      <color indexed="10"/>
      <name val="Segoe UI"/>
      <family val="2"/>
    </font>
    <font>
      <b/>
      <sz val="11"/>
      <color indexed="12"/>
      <name val="Segoe UI"/>
      <family val="2"/>
    </font>
    <font>
      <b/>
      <sz val="9"/>
      <color rgb="FFFF0000"/>
      <name val="Segoe UI"/>
      <family val="2"/>
    </font>
    <font>
      <i/>
      <sz val="6"/>
      <color rgb="FFFF0000"/>
      <name val="Segoe UI"/>
      <family val="2"/>
    </font>
    <font>
      <b/>
      <sz val="10"/>
      <color rgb="FFFF0000"/>
      <name val="Segoe UI"/>
      <family val="2"/>
    </font>
    <font>
      <sz val="6"/>
      <color indexed="9"/>
      <name val="Segoe UI"/>
      <family val="2"/>
    </font>
    <font>
      <sz val="6"/>
      <color indexed="55"/>
      <name val="Segoe UI"/>
      <family val="2"/>
    </font>
    <font>
      <b/>
      <sz val="10"/>
      <color indexed="12"/>
      <name val="Segoe UI"/>
      <family val="2"/>
    </font>
    <font>
      <b/>
      <sz val="11"/>
      <color indexed="10"/>
      <name val="Segoe UI"/>
      <family val="2"/>
    </font>
    <font>
      <sz val="8"/>
      <color indexed="55"/>
      <name val="Segoe UI"/>
      <family val="2"/>
    </font>
    <font>
      <sz val="8"/>
      <color indexed="22"/>
      <name val="Segoe UI"/>
      <family val="2"/>
    </font>
    <font>
      <b/>
      <sz val="8"/>
      <color indexed="22"/>
      <name val="Segoe UI"/>
      <family val="2"/>
    </font>
    <font>
      <b/>
      <sz val="8"/>
      <color indexed="12"/>
      <name val="Segoe UI"/>
      <family val="2"/>
    </font>
    <font>
      <b/>
      <sz val="8"/>
      <color indexed="9"/>
      <name val="Segoe UI"/>
      <family val="2"/>
    </font>
    <font>
      <sz val="9"/>
      <color indexed="12"/>
      <name val="Segoe UI"/>
      <family val="2"/>
    </font>
    <font>
      <sz val="8"/>
      <color indexed="12"/>
      <name val="Segoe UI"/>
      <family val="2"/>
    </font>
    <font>
      <b/>
      <sz val="9"/>
      <color indexed="53"/>
      <name val="Segoe UI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0"/>
      <color indexed="22"/>
      <name val="Segoe UI"/>
      <family val="2"/>
    </font>
    <font>
      <sz val="11"/>
      <color indexed="9"/>
      <name val="Segoe UI"/>
      <family val="2"/>
    </font>
    <font>
      <sz val="10"/>
      <color indexed="12"/>
      <name val="Segoe UI"/>
      <family val="2"/>
    </font>
    <font>
      <b/>
      <sz val="18"/>
      <color indexed="12"/>
      <name val="Segoe UI"/>
      <family val="2"/>
    </font>
    <font>
      <sz val="18"/>
      <name val="Segoe UI"/>
      <family val="2"/>
    </font>
    <font>
      <sz val="18"/>
      <color indexed="30"/>
      <name val="Segoe UI"/>
      <family val="2"/>
    </font>
    <font>
      <sz val="18"/>
      <color indexed="9"/>
      <name val="Segoe UI"/>
      <family val="2"/>
    </font>
    <font>
      <sz val="18"/>
      <color indexed="10"/>
      <name val="Segoe UI"/>
      <family val="2"/>
    </font>
    <font>
      <sz val="11"/>
      <name val="Segoe UI"/>
      <family val="2"/>
    </font>
    <font>
      <b/>
      <sz val="18"/>
      <color indexed="15"/>
      <name val="Segoe UI"/>
      <family val="2"/>
    </font>
    <font>
      <b/>
      <sz val="16"/>
      <name val="Segoe UI"/>
      <family val="2"/>
    </font>
    <font>
      <b/>
      <sz val="14"/>
      <name val="Segoe UI"/>
      <family val="2"/>
    </font>
    <font>
      <b/>
      <sz val="14"/>
      <color indexed="12"/>
      <name val="Segoe UI"/>
      <family val="2"/>
    </font>
    <font>
      <sz val="18"/>
      <color indexed="15"/>
      <name val="Segoe UI"/>
      <family val="2"/>
    </font>
    <font>
      <b/>
      <sz val="14"/>
      <color indexed="9"/>
      <name val="Segoe UI"/>
      <family val="2"/>
    </font>
    <font>
      <sz val="14"/>
      <color indexed="12"/>
      <name val="Segoe UI"/>
      <family val="2"/>
    </font>
    <font>
      <sz val="14"/>
      <name val="Segoe UI"/>
      <family val="2"/>
    </font>
    <font>
      <b/>
      <sz val="20"/>
      <name val="Arial"/>
      <family val="2"/>
    </font>
    <font>
      <sz val="10"/>
      <color indexed="62"/>
      <name val="Arial"/>
      <family val="2"/>
    </font>
    <font>
      <b/>
      <sz val="48"/>
      <color indexed="15"/>
      <name val="Arial"/>
      <family val="2"/>
    </font>
    <font>
      <sz val="22"/>
      <name val="Arial"/>
      <family val="2"/>
    </font>
    <font>
      <sz val="22"/>
      <color indexed="13"/>
      <name val="Arial"/>
      <family val="2"/>
    </font>
    <font>
      <b/>
      <sz val="36"/>
      <name val="Arial"/>
      <family val="2"/>
    </font>
    <font>
      <sz val="18"/>
      <name val="Arial"/>
      <family val="2"/>
    </font>
    <font>
      <b/>
      <sz val="30"/>
      <name val="Segoe UI"/>
      <family val="2"/>
    </font>
    <font>
      <b/>
      <sz val="36"/>
      <color rgb="FFFFFF00"/>
      <name val="Segoe UI"/>
      <family val="2"/>
    </font>
    <font>
      <b/>
      <sz val="30"/>
      <color indexed="36"/>
      <name val="Segoe UI"/>
      <family val="2"/>
    </font>
    <font>
      <b/>
      <sz val="36"/>
      <name val="Segoe UI"/>
      <family val="2"/>
    </font>
    <font>
      <b/>
      <sz val="36"/>
      <color indexed="10"/>
      <name val="Segoe UI"/>
      <family val="2"/>
    </font>
    <font>
      <sz val="20"/>
      <name val="Arial"/>
      <family val="2"/>
    </font>
    <font>
      <b/>
      <sz val="18"/>
      <color rgb="FFA915EB"/>
      <name val="Arial"/>
      <family val="2"/>
    </font>
    <font>
      <b/>
      <sz val="30"/>
      <color indexed="9"/>
      <name val="Segoe UI"/>
      <family val="2"/>
    </font>
    <font>
      <b/>
      <sz val="30"/>
      <color rgb="FF7030A0"/>
      <name val="Segoe UI"/>
      <family val="2"/>
    </font>
    <font>
      <sz val="36"/>
      <name val="Segoe UI"/>
      <family val="2"/>
    </font>
    <font>
      <b/>
      <sz val="48"/>
      <color indexed="8"/>
      <name val="Arial"/>
      <family val="2"/>
    </font>
    <font>
      <sz val="20"/>
      <color indexed="9"/>
      <name val="Arial"/>
      <family val="2"/>
    </font>
    <font>
      <sz val="20"/>
      <color theme="0" tint="-0.499984740745262"/>
      <name val="Arial"/>
      <family val="2"/>
    </font>
    <font>
      <sz val="10"/>
      <color indexed="9"/>
      <name val="Arial"/>
      <family val="2"/>
    </font>
    <font>
      <sz val="20"/>
      <color rgb="FFA915EB"/>
      <name val="Arial"/>
      <family val="2"/>
    </font>
    <font>
      <sz val="2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36"/>
      <color rgb="FFA915EB"/>
      <name val="Arial"/>
      <family val="2"/>
    </font>
    <font>
      <sz val="16"/>
      <name val="Segoe UI"/>
      <family val="2"/>
    </font>
    <font>
      <b/>
      <sz val="24"/>
      <name val="Segoe UI"/>
      <family val="2"/>
    </font>
    <font>
      <b/>
      <sz val="26"/>
      <name val="Segoe UI"/>
      <family val="2"/>
    </font>
    <font>
      <b/>
      <sz val="12"/>
      <color indexed="12"/>
      <name val="Segoe UI"/>
      <family val="2"/>
    </font>
    <font>
      <b/>
      <sz val="48"/>
      <name val="Arial"/>
      <family val="2"/>
    </font>
    <font>
      <i/>
      <sz val="10"/>
      <name val="Segoe UI"/>
      <family val="2"/>
    </font>
    <font>
      <b/>
      <sz val="10"/>
      <color rgb="FF0000FF"/>
      <name val="Segoe UI"/>
      <family val="2"/>
    </font>
    <font>
      <b/>
      <sz val="18"/>
      <color theme="0" tint="-0.14999847407452621"/>
      <name val="Segoe UI"/>
      <family val="2"/>
    </font>
    <font>
      <b/>
      <sz val="9"/>
      <color theme="0" tint="-0.14999847407452621"/>
      <name val="Segoe UI"/>
      <family val="2"/>
    </font>
    <font>
      <sz val="9"/>
      <color theme="0" tint="-0.14999847407452621"/>
      <name val="Segoe UI"/>
      <family val="2"/>
    </font>
    <font>
      <b/>
      <sz val="16"/>
      <name val="Segoe UI Semibold"/>
      <family val="2"/>
    </font>
    <font>
      <sz val="10"/>
      <color rgb="FF0000FF"/>
      <name val="Arial"/>
      <family val="2"/>
    </font>
    <font>
      <sz val="11"/>
      <name val="Segoe UI Semibold"/>
      <family val="2"/>
    </font>
    <font>
      <b/>
      <sz val="10"/>
      <color rgb="FF0000FF"/>
      <name val="Arial"/>
      <family val="2"/>
    </font>
    <font>
      <sz val="16"/>
      <name val="Segoe UI Semibold"/>
      <family val="2"/>
    </font>
    <font>
      <sz val="11"/>
      <color rgb="FF006600"/>
      <name val="Segoe UI Semibold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26"/>
      <name val="Segoe U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ptos Narrow"/>
      <family val="2"/>
    </font>
    <font>
      <b/>
      <strike/>
      <sz val="11"/>
      <color theme="1"/>
      <name val="Calibri"/>
      <family val="2"/>
      <scheme val="minor"/>
    </font>
    <font>
      <strike/>
      <sz val="10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Dashed">
        <color rgb="FFFFC000"/>
      </left>
      <right/>
      <top style="mediumDashed">
        <color rgb="FFFFC000"/>
      </top>
      <bottom style="thin">
        <color indexed="64"/>
      </bottom>
      <diagonal/>
    </border>
    <border>
      <left/>
      <right/>
      <top style="mediumDashed">
        <color rgb="FFFFC000"/>
      </top>
      <bottom style="thin">
        <color indexed="64"/>
      </bottom>
      <diagonal/>
    </border>
    <border>
      <left/>
      <right style="thick">
        <color indexed="64"/>
      </right>
      <top style="mediumDashed">
        <color rgb="FFFFC000"/>
      </top>
      <bottom style="thin">
        <color indexed="64"/>
      </bottom>
      <diagonal/>
    </border>
    <border>
      <left style="thick">
        <color indexed="64"/>
      </left>
      <right/>
      <top style="mediumDashed">
        <color rgb="FFFFC000"/>
      </top>
      <bottom/>
      <diagonal/>
    </border>
    <border>
      <left/>
      <right/>
      <top style="mediumDashed">
        <color rgb="FFFFC000"/>
      </top>
      <bottom/>
      <diagonal/>
    </border>
    <border>
      <left style="medium">
        <color indexed="64"/>
      </left>
      <right/>
      <top style="mediumDashed">
        <color rgb="FFFFC000"/>
      </top>
      <bottom/>
      <diagonal/>
    </border>
    <border>
      <left/>
      <right style="medium">
        <color indexed="64"/>
      </right>
      <top style="mediumDashed">
        <color rgb="FFFFC000"/>
      </top>
      <bottom/>
      <diagonal/>
    </border>
    <border>
      <left/>
      <right style="mediumDashed">
        <color rgb="FFFFC000"/>
      </right>
      <top style="mediumDashed">
        <color rgb="FFFFC000"/>
      </top>
      <bottom/>
      <diagonal/>
    </border>
    <border>
      <left style="mediumDashed">
        <color rgb="FFFFC000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Dashed">
        <color rgb="FFFFC000"/>
      </right>
      <top/>
      <bottom/>
      <diagonal/>
    </border>
    <border>
      <left style="mediumDashed">
        <color rgb="FFFFC000"/>
      </left>
      <right/>
      <top/>
      <bottom style="mediumDashed">
        <color rgb="FFFFC000"/>
      </bottom>
      <diagonal/>
    </border>
    <border>
      <left/>
      <right/>
      <top/>
      <bottom style="mediumDashed">
        <color rgb="FFFFC000"/>
      </bottom>
      <diagonal/>
    </border>
    <border>
      <left/>
      <right style="mediumDashed">
        <color rgb="FFFFC000"/>
      </right>
      <top/>
      <bottom style="mediumDashed">
        <color rgb="FFFFC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ed">
        <color rgb="FFFFC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Dashed">
        <color rgb="FFFFC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Dashed">
        <color rgb="FFFFC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Dashed">
        <color rgb="FFFFC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1" applyBorder="0">
      <alignment horizontal="center" vertical="center" wrapText="1"/>
    </xf>
    <xf numFmtId="0" fontId="3" fillId="2" borderId="2"/>
    <xf numFmtId="9" fontId="1" fillId="0" borderId="0" applyFont="0" applyFill="0" applyBorder="0" applyAlignment="0" applyProtection="0"/>
  </cellStyleXfs>
  <cellXfs count="70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vertical="center"/>
    </xf>
    <xf numFmtId="168" fontId="9" fillId="0" borderId="5" xfId="0" applyNumberFormat="1" applyFont="1" applyBorder="1" applyAlignment="1">
      <alignment horizontal="center" vertical="center"/>
    </xf>
    <xf numFmtId="1" fontId="21" fillId="0" borderId="8" xfId="0" applyNumberFormat="1" applyFont="1" applyBorder="1" applyAlignment="1" applyProtection="1">
      <alignment horizontal="center" vertical="center"/>
      <protection locked="0"/>
    </xf>
    <xf numFmtId="1" fontId="21" fillId="0" borderId="9" xfId="0" applyNumberFormat="1" applyFont="1" applyBorder="1" applyAlignment="1" applyProtection="1">
      <alignment horizontal="center" vertical="center"/>
      <protection locked="0"/>
    </xf>
    <xf numFmtId="1" fontId="24" fillId="0" borderId="11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 applyProtection="1">
      <alignment horizontal="center" vertical="center"/>
      <protection locked="0"/>
    </xf>
    <xf numFmtId="1" fontId="21" fillId="0" borderId="13" xfId="0" applyNumberFormat="1" applyFont="1" applyBorder="1" applyAlignment="1" applyProtection="1">
      <alignment horizontal="center" vertical="center"/>
      <protection locked="0"/>
    </xf>
    <xf numFmtId="1" fontId="21" fillId="0" borderId="7" xfId="0" applyNumberFormat="1" applyFont="1" applyBorder="1" applyAlignment="1" applyProtection="1">
      <alignment horizontal="center" vertical="center"/>
      <protection locked="0"/>
    </xf>
    <xf numFmtId="1" fontId="24" fillId="0" borderId="15" xfId="0" applyNumberFormat="1" applyFont="1" applyBorder="1" applyAlignment="1">
      <alignment horizontal="center" vertical="center"/>
    </xf>
    <xf numFmtId="1" fontId="8" fillId="0" borderId="3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6" borderId="0" xfId="0" applyFont="1" applyFill="1" applyAlignment="1">
      <alignment horizontal="center"/>
    </xf>
    <xf numFmtId="0" fontId="1" fillId="0" borderId="0" xfId="2"/>
    <xf numFmtId="0" fontId="0" fillId="0" borderId="0" xfId="0" applyAlignment="1">
      <alignment horizontal="center"/>
    </xf>
    <xf numFmtId="0" fontId="0" fillId="6" borderId="0" xfId="0" applyFill="1"/>
    <xf numFmtId="0" fontId="0" fillId="7" borderId="3" xfId="0" applyFill="1" applyBorder="1" applyAlignment="1">
      <alignment horizontal="center" vertical="center"/>
    </xf>
    <xf numFmtId="0" fontId="1" fillId="6" borderId="0" xfId="2" applyFill="1"/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/>
    </xf>
    <xf numFmtId="1" fontId="30" fillId="0" borderId="0" xfId="1" applyNumberFormat="1" applyFont="1" applyFill="1" applyAlignment="1">
      <alignment horizontal="center"/>
    </xf>
    <xf numFmtId="169" fontId="31" fillId="0" borderId="0" xfId="0" applyNumberFormat="1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170" fontId="31" fillId="0" borderId="0" xfId="1" applyNumberFormat="1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" fontId="30" fillId="0" borderId="0" xfId="1" applyNumberFormat="1" applyFont="1" applyFill="1" applyAlignment="1">
      <alignment horizontal="center" vertical="center"/>
    </xf>
    <xf numFmtId="169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0" fontId="34" fillId="0" borderId="0" xfId="1" applyNumberFormat="1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" fontId="37" fillId="0" borderId="0" xfId="1" applyNumberFormat="1" applyFont="1" applyFill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170" fontId="20" fillId="0" borderId="0" xfId="1" applyNumberFormat="1" applyFont="1" applyFill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169" fontId="4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169" fontId="25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/>
    <xf numFmtId="1" fontId="20" fillId="0" borderId="0" xfId="1" applyNumberFormat="1" applyFont="1" applyFill="1" applyAlignment="1">
      <alignment horizontal="center" vertical="center"/>
    </xf>
    <xf numFmtId="1" fontId="47" fillId="0" borderId="23" xfId="1" applyNumberFormat="1" applyFont="1" applyFill="1" applyBorder="1" applyAlignment="1">
      <alignment horizontal="right" vertical="center"/>
    </xf>
    <xf numFmtId="0" fontId="0" fillId="8" borderId="16" xfId="0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" fontId="54" fillId="0" borderId="0" xfId="1" applyNumberFormat="1" applyFont="1" applyFill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70" fontId="5" fillId="0" borderId="0" xfId="1" applyNumberFormat="1" applyFont="1" applyFill="1" applyAlignment="1">
      <alignment horizontal="center" vertical="center"/>
    </xf>
    <xf numFmtId="169" fontId="55" fillId="0" borderId="3" xfId="0" applyNumberFormat="1" applyFont="1" applyBorder="1" applyAlignment="1">
      <alignment horizontal="center" vertical="center"/>
    </xf>
    <xf numFmtId="1" fontId="56" fillId="0" borderId="3" xfId="1" applyNumberFormat="1" applyFont="1" applyFill="1" applyBorder="1" applyAlignment="1">
      <alignment horizontal="right" vertical="center"/>
    </xf>
    <xf numFmtId="0" fontId="57" fillId="0" borderId="0" xfId="0" applyFont="1"/>
    <xf numFmtId="0" fontId="58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 vertical="center"/>
    </xf>
    <xf numFmtId="1" fontId="59" fillId="0" borderId="0" xfId="0" applyNumberFormat="1" applyFont="1" applyAlignment="1">
      <alignment horizontal="left" vertical="center"/>
    </xf>
    <xf numFmtId="169" fontId="9" fillId="0" borderId="23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168" fontId="9" fillId="0" borderId="23" xfId="0" applyNumberFormat="1" applyFont="1" applyBorder="1" applyAlignment="1">
      <alignment horizontal="center" vertical="center"/>
    </xf>
    <xf numFmtId="1" fontId="21" fillId="0" borderId="19" xfId="0" applyNumberFormat="1" applyFont="1" applyBorder="1" applyAlignment="1" applyProtection="1">
      <alignment horizontal="center" vertical="center"/>
      <protection locked="0"/>
    </xf>
    <xf numFmtId="1" fontId="60" fillId="0" borderId="15" xfId="0" applyNumberFormat="1" applyFont="1" applyBorder="1" applyAlignment="1">
      <alignment horizontal="center" vertical="center"/>
    </xf>
    <xf numFmtId="169" fontId="9" fillId="0" borderId="5" xfId="0" applyNumberFormat="1" applyFont="1" applyBorder="1" applyAlignment="1">
      <alignment horizontal="center" vertical="center"/>
    </xf>
    <xf numFmtId="1" fontId="47" fillId="0" borderId="5" xfId="1" applyNumberFormat="1" applyFont="1" applyFill="1" applyBorder="1" applyAlignment="1">
      <alignment horizontal="right" vertical="center"/>
    </xf>
    <xf numFmtId="1" fontId="60" fillId="0" borderId="11" xfId="0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" fontId="47" fillId="0" borderId="0" xfId="1" applyNumberFormat="1" applyFont="1" applyFill="1" applyBorder="1" applyAlignment="1" applyProtection="1">
      <alignment horizontal="right" vertical="center"/>
    </xf>
    <xf numFmtId="1" fontId="24" fillId="0" borderId="0" xfId="0" applyNumberFormat="1" applyFont="1" applyAlignment="1">
      <alignment horizontal="center" vertical="center"/>
    </xf>
    <xf numFmtId="1" fontId="60" fillId="0" borderId="0" xfId="0" applyNumberFormat="1" applyFont="1" applyAlignment="1">
      <alignment horizontal="center" vertical="center"/>
    </xf>
    <xf numFmtId="1" fontId="61" fillId="0" borderId="0" xfId="1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1" fontId="8" fillId="0" borderId="0" xfId="1" applyNumberFormat="1" applyFont="1" applyFill="1" applyBorder="1" applyAlignment="1" applyProtection="1">
      <alignment horizontal="right" vertical="center"/>
    </xf>
    <xf numFmtId="1" fontId="64" fillId="0" borderId="0" xfId="0" applyNumberFormat="1" applyFont="1" applyAlignment="1">
      <alignment horizontal="center" vertical="center"/>
    </xf>
    <xf numFmtId="1" fontId="21" fillId="0" borderId="0" xfId="0" applyNumberFormat="1" applyFont="1" applyAlignment="1" applyProtection="1">
      <alignment horizontal="center" vertical="center"/>
      <protection locked="0"/>
    </xf>
    <xf numFmtId="0" fontId="66" fillId="0" borderId="0" xfId="0" applyFont="1"/>
    <xf numFmtId="0" fontId="66" fillId="6" borderId="0" xfId="0" applyFont="1" applyFill="1"/>
    <xf numFmtId="0" fontId="0" fillId="7" borderId="28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65" fillId="0" borderId="0" xfId="2" applyFont="1" applyAlignment="1">
      <alignment horizontal="left"/>
    </xf>
    <xf numFmtId="0" fontId="65" fillId="0" borderId="0" xfId="2" applyFont="1"/>
    <xf numFmtId="0" fontId="1" fillId="0" borderId="0" xfId="2" applyAlignment="1">
      <alignment horizontal="left"/>
    </xf>
    <xf numFmtId="1" fontId="66" fillId="0" borderId="0" xfId="0" applyNumberFormat="1" applyFont="1"/>
    <xf numFmtId="0" fontId="83" fillId="0" borderId="0" xfId="0" applyFont="1" applyAlignment="1">
      <alignment horizontal="left" vertical="center"/>
    </xf>
    <xf numFmtId="0" fontId="83" fillId="0" borderId="0" xfId="0" applyFont="1" applyAlignment="1">
      <alignment horizontal="center" vertical="center"/>
    </xf>
    <xf numFmtId="0" fontId="78" fillId="0" borderId="16" xfId="0" applyFont="1" applyBorder="1" applyAlignment="1">
      <alignment horizontal="left" vertical="center"/>
    </xf>
    <xf numFmtId="0" fontId="78" fillId="0" borderId="17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9" fontId="83" fillId="0" borderId="0" xfId="5" applyFont="1" applyFill="1" applyAlignment="1">
      <alignment horizontal="center" vertical="center"/>
    </xf>
    <xf numFmtId="0" fontId="83" fillId="0" borderId="35" xfId="0" applyFont="1" applyBorder="1" applyAlignment="1">
      <alignment horizontal="left" vertical="center"/>
    </xf>
    <xf numFmtId="0" fontId="83" fillId="0" borderId="33" xfId="0" applyFont="1" applyBorder="1" applyAlignment="1">
      <alignment horizontal="center" vertical="center"/>
    </xf>
    <xf numFmtId="170" fontId="83" fillId="0" borderId="33" xfId="1" applyNumberFormat="1" applyFont="1" applyFill="1" applyBorder="1" applyAlignment="1">
      <alignment horizontal="center" vertical="center"/>
    </xf>
    <xf numFmtId="173" fontId="83" fillId="0" borderId="36" xfId="0" applyNumberFormat="1" applyFont="1" applyBorder="1" applyAlignment="1">
      <alignment horizontal="center" vertical="center"/>
    </xf>
    <xf numFmtId="174" fontId="83" fillId="0" borderId="0" xfId="1" applyNumberFormat="1" applyFont="1" applyFill="1" applyAlignment="1">
      <alignment horizontal="center" vertical="center"/>
    </xf>
    <xf numFmtId="175" fontId="83" fillId="0" borderId="0" xfId="0" applyNumberFormat="1" applyFont="1" applyAlignment="1">
      <alignment horizontal="center" vertical="center"/>
    </xf>
    <xf numFmtId="0" fontId="83" fillId="0" borderId="31" xfId="0" applyFont="1" applyBorder="1" applyAlignment="1">
      <alignment horizontal="left" vertical="center"/>
    </xf>
    <xf numFmtId="0" fontId="83" fillId="0" borderId="3" xfId="0" applyFont="1" applyBorder="1" applyAlignment="1">
      <alignment horizontal="center" vertical="center"/>
    </xf>
    <xf numFmtId="170" fontId="83" fillId="0" borderId="3" xfId="1" applyNumberFormat="1" applyFont="1" applyFill="1" applyBorder="1" applyAlignment="1">
      <alignment horizontal="center" vertical="center"/>
    </xf>
    <xf numFmtId="173" fontId="83" fillId="0" borderId="32" xfId="0" applyNumberFormat="1" applyFont="1" applyBorder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78" fillId="0" borderId="16" xfId="0" applyFont="1" applyBorder="1" applyAlignment="1">
      <alignment horizontal="center" vertical="center"/>
    </xf>
    <xf numFmtId="0" fontId="78" fillId="0" borderId="35" xfId="0" applyFont="1" applyBorder="1" applyAlignment="1">
      <alignment horizontal="center" vertical="center"/>
    </xf>
    <xf numFmtId="170" fontId="78" fillId="0" borderId="33" xfId="0" applyNumberFormat="1" applyFont="1" applyBorder="1" applyAlignment="1">
      <alignment horizontal="center" vertical="center"/>
    </xf>
    <xf numFmtId="173" fontId="78" fillId="0" borderId="3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vertical="center" wrapText="1"/>
    </xf>
    <xf numFmtId="1" fontId="8" fillId="0" borderId="5" xfId="1" applyNumberFormat="1" applyFont="1" applyFill="1" applyBorder="1" applyAlignment="1" applyProtection="1">
      <alignment horizontal="right" vertical="center"/>
    </xf>
    <xf numFmtId="1" fontId="23" fillId="0" borderId="6" xfId="1" applyNumberFormat="1" applyFont="1" applyFill="1" applyBorder="1" applyAlignment="1" applyProtection="1">
      <alignment horizontal="center" vertical="center"/>
    </xf>
    <xf numFmtId="167" fontId="8" fillId="0" borderId="7" xfId="0" applyNumberFormat="1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/>
    </xf>
    <xf numFmtId="1" fontId="24" fillId="0" borderId="14" xfId="0" applyNumberFormat="1" applyFont="1" applyBorder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42" fillId="0" borderId="0" xfId="0" applyFont="1"/>
    <xf numFmtId="0" fontId="22" fillId="0" borderId="0" xfId="0" applyFont="1" applyAlignment="1">
      <alignment horizontal="center" vertical="center"/>
    </xf>
    <xf numFmtId="1" fontId="20" fillId="0" borderId="0" xfId="1" applyNumberFormat="1" applyFont="1" applyFill="1" applyAlignment="1" applyProtection="1">
      <alignment horizontal="center" vertical="center"/>
    </xf>
    <xf numFmtId="1" fontId="44" fillId="0" borderId="0" xfId="1" applyNumberFormat="1" applyFont="1" applyFill="1" applyBorder="1" applyAlignment="1" applyProtection="1">
      <alignment horizontal="center" vertical="center"/>
    </xf>
    <xf numFmtId="1" fontId="5" fillId="0" borderId="0" xfId="1" applyNumberFormat="1" applyFont="1" applyFill="1" applyAlignment="1" applyProtection="1">
      <alignment horizontal="center" vertical="center"/>
    </xf>
    <xf numFmtId="171" fontId="46" fillId="0" borderId="0" xfId="0" applyNumberFormat="1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168" fontId="9" fillId="0" borderId="3" xfId="0" applyNumberFormat="1" applyFont="1" applyBorder="1" applyAlignment="1">
      <alignment horizontal="center" vertical="center"/>
    </xf>
    <xf numFmtId="1" fontId="47" fillId="0" borderId="3" xfId="1" applyNumberFormat="1" applyFont="1" applyFill="1" applyBorder="1" applyAlignment="1" applyProtection="1">
      <alignment horizontal="right" vertical="center"/>
    </xf>
    <xf numFmtId="170" fontId="48" fillId="0" borderId="6" xfId="1" applyNumberFormat="1" applyFont="1" applyFill="1" applyBorder="1" applyAlignment="1" applyProtection="1">
      <alignment horizontal="center" vertical="center"/>
    </xf>
    <xf numFmtId="169" fontId="8" fillId="0" borderId="3" xfId="1" applyNumberFormat="1" applyFont="1" applyFill="1" applyBorder="1" applyAlignment="1" applyProtection="1">
      <alignment horizontal="center" vertical="center"/>
    </xf>
    <xf numFmtId="171" fontId="42" fillId="0" borderId="0" xfId="0" applyNumberFormat="1" applyFont="1" applyAlignment="1">
      <alignment horizontal="center" vertical="center"/>
    </xf>
    <xf numFmtId="169" fontId="42" fillId="0" borderId="0" xfId="0" applyNumberFormat="1" applyFont="1" applyAlignment="1">
      <alignment horizontal="center" vertical="center"/>
    </xf>
    <xf numFmtId="0" fontId="22" fillId="0" borderId="0" xfId="0" applyFont="1"/>
    <xf numFmtId="1" fontId="47" fillId="0" borderId="6" xfId="1" applyNumberFormat="1" applyFont="1" applyFill="1" applyBorder="1" applyAlignment="1" applyProtection="1">
      <alignment horizontal="right" vertical="center"/>
    </xf>
    <xf numFmtId="168" fontId="9" fillId="0" borderId="6" xfId="0" applyNumberFormat="1" applyFont="1" applyBorder="1" applyAlignment="1">
      <alignment horizontal="center" vertical="center"/>
    </xf>
    <xf numFmtId="1" fontId="47" fillId="0" borderId="23" xfId="1" applyNumberFormat="1" applyFont="1" applyFill="1" applyBorder="1" applyAlignment="1" applyProtection="1">
      <alignment horizontal="right" vertical="center"/>
    </xf>
    <xf numFmtId="1" fontId="50" fillId="0" borderId="23" xfId="1" applyNumberFormat="1" applyFont="1" applyFill="1" applyBorder="1" applyAlignment="1" applyProtection="1">
      <alignment horizontal="right" vertical="center"/>
    </xf>
    <xf numFmtId="170" fontId="51" fillId="0" borderId="6" xfId="1" applyNumberFormat="1" applyFont="1" applyFill="1" applyBorder="1" applyAlignment="1" applyProtection="1">
      <alignment horizontal="center" vertical="center"/>
    </xf>
    <xf numFmtId="169" fontId="52" fillId="0" borderId="3" xfId="1" applyNumberFormat="1" applyFont="1" applyFill="1" applyBorder="1" applyAlignment="1" applyProtection="1">
      <alignment horizontal="center" vertical="center"/>
    </xf>
    <xf numFmtId="1" fontId="50" fillId="0" borderId="3" xfId="1" applyNumberFormat="1" applyFont="1" applyFill="1" applyBorder="1" applyAlignment="1" applyProtection="1">
      <alignment horizontal="right" vertical="center"/>
    </xf>
    <xf numFmtId="0" fontId="26" fillId="0" borderId="0" xfId="0" applyFont="1"/>
    <xf numFmtId="0" fontId="53" fillId="0" borderId="0" xfId="0" applyFont="1"/>
    <xf numFmtId="0" fontId="27" fillId="0" borderId="0" xfId="0" applyFont="1"/>
    <xf numFmtId="0" fontId="45" fillId="0" borderId="0" xfId="0" applyFont="1"/>
    <xf numFmtId="0" fontId="49" fillId="0" borderId="0" xfId="0" applyFont="1"/>
    <xf numFmtId="0" fontId="21" fillId="0" borderId="0" xfId="0" applyFont="1" applyAlignment="1">
      <alignment horizontal="center" vertical="center"/>
    </xf>
    <xf numFmtId="1" fontId="21" fillId="0" borderId="0" xfId="1" applyNumberFormat="1" applyFont="1" applyFill="1" applyAlignment="1" applyProtection="1">
      <alignment horizontal="center" vertical="center"/>
    </xf>
    <xf numFmtId="1" fontId="45" fillId="0" borderId="0" xfId="1" applyNumberFormat="1" applyFont="1" applyFill="1" applyAlignment="1" applyProtection="1">
      <alignment horizontal="center" vertical="center"/>
    </xf>
    <xf numFmtId="0" fontId="10" fillId="0" borderId="38" xfId="0" applyFont="1" applyBorder="1" applyAlignment="1">
      <alignment horizontal="left" vertical="center" wrapText="1"/>
    </xf>
    <xf numFmtId="168" fontId="9" fillId="0" borderId="39" xfId="0" applyNumberFormat="1" applyFont="1" applyBorder="1" applyAlignment="1">
      <alignment horizontal="center" vertical="center"/>
    </xf>
    <xf numFmtId="1" fontId="8" fillId="0" borderId="24" xfId="1" applyNumberFormat="1" applyFont="1" applyFill="1" applyBorder="1" applyAlignment="1" applyProtection="1">
      <alignment horizontal="right" vertical="center"/>
    </xf>
    <xf numFmtId="0" fontId="10" fillId="0" borderId="43" xfId="0" applyFont="1" applyBorder="1" applyAlignment="1">
      <alignment horizontal="left" vertical="center" wrapText="1"/>
    </xf>
    <xf numFmtId="168" fontId="9" fillId="0" borderId="44" xfId="0" applyNumberFormat="1" applyFont="1" applyBorder="1" applyAlignment="1">
      <alignment horizontal="center" vertical="center"/>
    </xf>
    <xf numFmtId="1" fontId="8" fillId="0" borderId="7" xfId="1" applyNumberFormat="1" applyFont="1" applyFill="1" applyBorder="1" applyAlignment="1" applyProtection="1">
      <alignment horizontal="right" vertical="center"/>
    </xf>
    <xf numFmtId="0" fontId="45" fillId="0" borderId="43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67" fillId="0" borderId="0" xfId="0" applyFont="1"/>
    <xf numFmtId="1" fontId="61" fillId="0" borderId="0" xfId="1" applyNumberFormat="1" applyFont="1" applyFill="1" applyAlignment="1" applyProtection="1">
      <alignment horizontal="center" vertical="center"/>
    </xf>
    <xf numFmtId="0" fontId="68" fillId="0" borderId="0" xfId="0" applyFont="1"/>
    <xf numFmtId="0" fontId="41" fillId="0" borderId="0" xfId="0" applyFont="1"/>
    <xf numFmtId="0" fontId="62" fillId="0" borderId="0" xfId="0" applyFont="1"/>
    <xf numFmtId="0" fontId="25" fillId="0" borderId="0" xfId="0" applyFont="1" applyAlignment="1">
      <alignment horizontal="right"/>
    </xf>
    <xf numFmtId="0" fontId="21" fillId="0" borderId="4" xfId="0" applyFont="1" applyBorder="1" applyAlignment="1">
      <alignment vertical="center"/>
    </xf>
    <xf numFmtId="1" fontId="21" fillId="0" borderId="0" xfId="1" applyNumberFormat="1" applyFont="1" applyFill="1" applyBorder="1" applyAlignment="1" applyProtection="1">
      <alignment horizontal="center" vertical="center"/>
    </xf>
    <xf numFmtId="0" fontId="67" fillId="0" borderId="0" xfId="0" applyFont="1" applyAlignment="1">
      <alignment horizontal="left"/>
    </xf>
    <xf numFmtId="0" fontId="5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 applyAlignment="1">
      <alignment horizontal="left" vertical="center"/>
    </xf>
    <xf numFmtId="0" fontId="25" fillId="0" borderId="0" xfId="0" applyFont="1"/>
    <xf numFmtId="0" fontId="77" fillId="0" borderId="1" xfId="0" applyFont="1" applyBorder="1" applyAlignment="1">
      <alignment vertical="center" wrapText="1"/>
    </xf>
    <xf numFmtId="0" fontId="77" fillId="0" borderId="50" xfId="0" applyFont="1" applyBorder="1" applyAlignment="1">
      <alignment vertical="center" wrapText="1"/>
    </xf>
    <xf numFmtId="0" fontId="69" fillId="0" borderId="0" xfId="0" applyFont="1"/>
    <xf numFmtId="0" fontId="90" fillId="0" borderId="23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24" xfId="0" applyFont="1" applyBorder="1" applyAlignment="1">
      <alignment horizontal="center"/>
    </xf>
    <xf numFmtId="1" fontId="91" fillId="9" borderId="63" xfId="0" applyNumberFormat="1" applyFont="1" applyFill="1" applyBorder="1" applyAlignment="1">
      <alignment vertical="center"/>
    </xf>
    <xf numFmtId="1" fontId="91" fillId="9" borderId="64" xfId="0" applyNumberFormat="1" applyFont="1" applyFill="1" applyBorder="1" applyAlignment="1">
      <alignment horizontal="center" vertical="center"/>
    </xf>
    <xf numFmtId="1" fontId="91" fillId="9" borderId="64" xfId="0" applyNumberFormat="1" applyFont="1" applyFill="1" applyBorder="1" applyAlignment="1">
      <alignment vertical="center"/>
    </xf>
    <xf numFmtId="1" fontId="91" fillId="9" borderId="66" xfId="0" applyNumberFormat="1" applyFont="1" applyFill="1" applyBorder="1" applyAlignment="1">
      <alignment vertical="center"/>
    </xf>
    <xf numFmtId="1" fontId="91" fillId="9" borderId="57" xfId="0" applyNumberFormat="1" applyFont="1" applyFill="1" applyBorder="1" applyAlignment="1">
      <alignment vertical="center"/>
    </xf>
    <xf numFmtId="1" fontId="91" fillId="9" borderId="58" xfId="0" applyNumberFormat="1" applyFont="1" applyFill="1" applyBorder="1" applyAlignment="1">
      <alignment vertical="center"/>
    </xf>
    <xf numFmtId="1" fontId="91" fillId="0" borderId="66" xfId="0" applyNumberFormat="1" applyFont="1" applyBorder="1" applyAlignment="1">
      <alignment vertical="center"/>
    </xf>
    <xf numFmtId="1" fontId="91" fillId="0" borderId="57" xfId="0" applyNumberFormat="1" applyFont="1" applyBorder="1" applyAlignment="1">
      <alignment vertical="center"/>
    </xf>
    <xf numFmtId="1" fontId="91" fillId="0" borderId="58" xfId="0" applyNumberFormat="1" applyFont="1" applyBorder="1" applyAlignment="1">
      <alignment vertical="center"/>
    </xf>
    <xf numFmtId="1" fontId="91" fillId="13" borderId="59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96" fillId="0" borderId="0" xfId="0" applyFont="1"/>
    <xf numFmtId="0" fontId="96" fillId="7" borderId="0" xfId="0" applyFont="1" applyFill="1"/>
    <xf numFmtId="0" fontId="96" fillId="11" borderId="3" xfId="0" applyFont="1" applyFill="1" applyBorder="1" applyAlignment="1">
      <alignment horizontal="center"/>
    </xf>
    <xf numFmtId="0" fontId="96" fillId="7" borderId="3" xfId="0" applyFont="1" applyFill="1" applyBorder="1" applyAlignment="1">
      <alignment horizontal="center"/>
    </xf>
    <xf numFmtId="0" fontId="96" fillId="7" borderId="3" xfId="0" applyFont="1" applyFill="1" applyBorder="1"/>
    <xf numFmtId="168" fontId="4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96" fillId="7" borderId="23" xfId="0" applyFont="1" applyFill="1" applyBorder="1" applyAlignment="1">
      <alignment horizontal="center"/>
    </xf>
    <xf numFmtId="0" fontId="96" fillId="14" borderId="0" xfId="0" applyFont="1" applyFill="1"/>
    <xf numFmtId="0" fontId="96" fillId="14" borderId="3" xfId="0" applyFont="1" applyFill="1" applyBorder="1" applyAlignment="1">
      <alignment horizontal="center"/>
    </xf>
    <xf numFmtId="0" fontId="96" fillId="14" borderId="3" xfId="0" applyFont="1" applyFill="1" applyBorder="1"/>
    <xf numFmtId="0" fontId="106" fillId="14" borderId="72" xfId="0" applyFont="1" applyFill="1" applyBorder="1" applyAlignment="1">
      <alignment horizontal="center"/>
    </xf>
    <xf numFmtId="0" fontId="106" fillId="14" borderId="73" xfId="0" applyFont="1" applyFill="1" applyBorder="1"/>
    <xf numFmtId="0" fontId="107" fillId="14" borderId="73" xfId="0" applyFont="1" applyFill="1" applyBorder="1"/>
    <xf numFmtId="0" fontId="106" fillId="14" borderId="74" xfId="0" applyFont="1" applyFill="1" applyBorder="1" applyAlignment="1">
      <alignment horizontal="center"/>
    </xf>
    <xf numFmtId="0" fontId="105" fillId="8" borderId="77" xfId="0" applyFont="1" applyFill="1" applyBorder="1" applyAlignment="1">
      <alignment horizontal="center"/>
    </xf>
    <xf numFmtId="0" fontId="96" fillId="8" borderId="20" xfId="0" applyFont="1" applyFill="1" applyBorder="1" applyAlignment="1">
      <alignment horizontal="center"/>
    </xf>
    <xf numFmtId="0" fontId="96" fillId="8" borderId="18" xfId="0" applyFont="1" applyFill="1" applyBorder="1"/>
    <xf numFmtId="0" fontId="4" fillId="5" borderId="3" xfId="0" applyFont="1" applyFill="1" applyBorder="1" applyAlignment="1">
      <alignment horizontal="center" vertical="center"/>
    </xf>
    <xf numFmtId="168" fontId="109" fillId="0" borderId="3" xfId="0" applyNumberFormat="1" applyFont="1" applyBorder="1" applyAlignment="1">
      <alignment horizontal="center" vertical="center"/>
    </xf>
    <xf numFmtId="168" fontId="109" fillId="0" borderId="4" xfId="0" applyNumberFormat="1" applyFont="1" applyBorder="1" applyAlignment="1">
      <alignment horizontal="center" vertical="center"/>
    </xf>
    <xf numFmtId="165" fontId="95" fillId="0" borderId="36" xfId="1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83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84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1" fontId="91" fillId="0" borderId="0" xfId="0" applyNumberFormat="1" applyFont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" fontId="85" fillId="0" borderId="0" xfId="0" applyNumberFormat="1" applyFont="1"/>
    <xf numFmtId="1" fontId="85" fillId="0" borderId="0" xfId="0" applyNumberFormat="1" applyFont="1" applyAlignment="1">
      <alignment horizontal="right"/>
    </xf>
    <xf numFmtId="172" fontId="86" fillId="0" borderId="0" xfId="0" applyNumberFormat="1" applyFont="1" applyAlignment="1">
      <alignment vertical="center"/>
    </xf>
    <xf numFmtId="1" fontId="93" fillId="0" borderId="0" xfId="0" applyNumberFormat="1" applyFont="1" applyAlignment="1">
      <alignment vertical="center"/>
    </xf>
    <xf numFmtId="1" fontId="98" fillId="0" borderId="0" xfId="0" applyNumberFormat="1" applyFont="1" applyAlignment="1">
      <alignment vertical="center"/>
    </xf>
    <xf numFmtId="168" fontId="4" fillId="0" borderId="68" xfId="0" applyNumberFormat="1" applyFont="1" applyBorder="1" applyAlignment="1">
      <alignment vertical="center"/>
    </xf>
    <xf numFmtId="168" fontId="4" fillId="0" borderId="6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vertical="center"/>
    </xf>
    <xf numFmtId="168" fontId="25" fillId="0" borderId="35" xfId="0" applyNumberFormat="1" applyFont="1" applyBorder="1" applyAlignment="1">
      <alignment horizontal="center" vertical="center"/>
    </xf>
    <xf numFmtId="1" fontId="94" fillId="6" borderId="33" xfId="1" applyNumberFormat="1" applyFont="1" applyFill="1" applyBorder="1" applyAlignment="1" applyProtection="1">
      <alignment horizontal="right" vertical="center"/>
    </xf>
    <xf numFmtId="1" fontId="91" fillId="9" borderId="90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" fontId="27" fillId="0" borderId="0" xfId="1" applyNumberFormat="1" applyFont="1" applyFill="1" applyBorder="1" applyAlignment="1" applyProtection="1">
      <alignment horizontal="right" vertical="center"/>
    </xf>
    <xf numFmtId="0" fontId="82" fillId="0" borderId="0" xfId="0" applyFont="1" applyAlignment="1">
      <alignment horizontal="center" vertical="center"/>
    </xf>
    <xf numFmtId="1" fontId="76" fillId="0" borderId="0" xfId="1" applyNumberFormat="1" applyFont="1" applyFill="1" applyAlignment="1" applyProtection="1">
      <alignment horizontal="center" vertical="center"/>
    </xf>
    <xf numFmtId="1" fontId="76" fillId="0" borderId="0" xfId="0" applyNumberFormat="1" applyFont="1" applyAlignment="1">
      <alignment horizontal="center" vertical="center"/>
    </xf>
    <xf numFmtId="0" fontId="80" fillId="0" borderId="0" xfId="0" applyFont="1"/>
    <xf numFmtId="1" fontId="76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8" fillId="0" borderId="0" xfId="0" applyFont="1"/>
    <xf numFmtId="0" fontId="111" fillId="0" borderId="0" xfId="0" applyFont="1" applyAlignment="1">
      <alignment vertical="center"/>
    </xf>
    <xf numFmtId="1" fontId="43" fillId="0" borderId="0" xfId="1" applyNumberFormat="1" applyFont="1" applyFill="1" applyAlignment="1" applyProtection="1">
      <alignment horizontal="center" vertical="center"/>
    </xf>
    <xf numFmtId="1" fontId="81" fillId="0" borderId="0" xfId="0" applyNumberFormat="1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5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168" fontId="83" fillId="0" borderId="85" xfId="0" applyNumberFormat="1" applyFont="1" applyBorder="1" applyAlignment="1" applyProtection="1">
      <alignment horizontal="center" vertical="center"/>
      <protection locked="0"/>
    </xf>
    <xf numFmtId="0" fontId="0" fillId="7" borderId="29" xfId="0" applyFill="1" applyBorder="1" applyAlignment="1">
      <alignment horizontal="center" vertical="center"/>
    </xf>
    <xf numFmtId="0" fontId="1" fillId="0" borderId="92" xfId="2" applyBorder="1"/>
    <xf numFmtId="0" fontId="0" fillId="7" borderId="32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68" fontId="83" fillId="0" borderId="17" xfId="0" applyNumberFormat="1" applyFont="1" applyBorder="1" applyAlignment="1" applyProtection="1">
      <alignment horizontal="center" vertical="center"/>
      <protection locked="0"/>
    </xf>
    <xf numFmtId="0" fontId="1" fillId="7" borderId="29" xfId="0" applyFont="1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1" fontId="8" fillId="0" borderId="95" xfId="1" applyNumberFormat="1" applyFont="1" applyFill="1" applyBorder="1" applyAlignment="1" applyProtection="1">
      <alignment horizontal="right" vertical="center"/>
    </xf>
    <xf numFmtId="1" fontId="21" fillId="0" borderId="96" xfId="0" applyNumberFormat="1" applyFont="1" applyBorder="1" applyAlignment="1" applyProtection="1">
      <alignment horizontal="center" vertical="center"/>
      <protection locked="0"/>
    </xf>
    <xf numFmtId="1" fontId="21" fillId="0" borderId="97" xfId="0" applyNumberFormat="1" applyFont="1" applyBorder="1" applyAlignment="1" applyProtection="1">
      <alignment horizontal="center" vertical="center"/>
      <protection locked="0"/>
    </xf>
    <xf numFmtId="1" fontId="21" fillId="0" borderId="98" xfId="0" applyNumberFormat="1" applyFont="1" applyBorder="1" applyAlignment="1" applyProtection="1">
      <alignment horizontal="center" vertical="center"/>
      <protection locked="0"/>
    </xf>
    <xf numFmtId="1" fontId="24" fillId="0" borderId="99" xfId="0" applyNumberFormat="1" applyFont="1" applyBorder="1" applyAlignment="1">
      <alignment horizontal="center" vertical="center"/>
    </xf>
    <xf numFmtId="1" fontId="24" fillId="9" borderId="94" xfId="0" applyNumberFormat="1" applyFont="1" applyFill="1" applyBorder="1" applyAlignment="1">
      <alignment horizontal="center" vertical="center"/>
    </xf>
    <xf numFmtId="1" fontId="64" fillId="9" borderId="100" xfId="0" applyNumberFormat="1" applyFont="1" applyFill="1" applyBorder="1" applyAlignment="1">
      <alignment horizontal="center" vertical="center"/>
    </xf>
    <xf numFmtId="1" fontId="8" fillId="0" borderId="103" xfId="1" applyNumberFormat="1" applyFont="1" applyFill="1" applyBorder="1" applyAlignment="1" applyProtection="1">
      <alignment horizontal="right" vertical="center"/>
    </xf>
    <xf numFmtId="1" fontId="21" fillId="0" borderId="104" xfId="0" applyNumberFormat="1" applyFont="1" applyBorder="1" applyAlignment="1" applyProtection="1">
      <alignment horizontal="center" vertical="center"/>
      <protection locked="0"/>
    </xf>
    <xf numFmtId="1" fontId="21" fillId="0" borderId="105" xfId="0" applyNumberFormat="1" applyFont="1" applyBorder="1" applyAlignment="1" applyProtection="1">
      <alignment horizontal="center" vertical="center"/>
      <protection locked="0"/>
    </xf>
    <xf numFmtId="1" fontId="21" fillId="0" borderId="106" xfId="0" applyNumberFormat="1" applyFont="1" applyBorder="1" applyAlignment="1" applyProtection="1">
      <alignment horizontal="center" vertical="center"/>
      <protection locked="0"/>
    </xf>
    <xf numFmtId="1" fontId="24" fillId="0" borderId="107" xfId="0" applyNumberFormat="1" applyFont="1" applyBorder="1" applyAlignment="1">
      <alignment horizontal="center" vertical="center"/>
    </xf>
    <xf numFmtId="1" fontId="24" fillId="9" borderId="102" xfId="0" applyNumberFormat="1" applyFont="1" applyFill="1" applyBorder="1" applyAlignment="1">
      <alignment horizontal="center" vertical="center"/>
    </xf>
    <xf numFmtId="1" fontId="64" fillId="9" borderId="108" xfId="0" applyNumberFormat="1" applyFont="1" applyFill="1" applyBorder="1" applyAlignment="1">
      <alignment horizontal="center" vertical="center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6" fillId="0" borderId="0" xfId="2" applyFont="1"/>
    <xf numFmtId="0" fontId="66" fillId="6" borderId="0" xfId="2" applyFont="1" applyFill="1"/>
    <xf numFmtId="1" fontId="66" fillId="0" borderId="0" xfId="2" applyNumberFormat="1" applyFont="1"/>
    <xf numFmtId="168" fontId="83" fillId="0" borderId="17" xfId="2" applyNumberFormat="1" applyFont="1" applyBorder="1" applyAlignment="1" applyProtection="1">
      <alignment horizontal="center" vertical="center"/>
      <protection locked="0"/>
    </xf>
    <xf numFmtId="0" fontId="1" fillId="0" borderId="17" xfId="2" applyBorder="1" applyAlignment="1">
      <alignment horizontal="center" vertical="center"/>
    </xf>
    <xf numFmtId="0" fontId="1" fillId="7" borderId="28" xfId="2" applyFill="1" applyBorder="1" applyAlignment="1">
      <alignment horizontal="center" vertical="center"/>
    </xf>
    <xf numFmtId="0" fontId="1" fillId="7" borderId="29" xfId="2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7" borderId="19" xfId="2" applyFill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1" fillId="7" borderId="32" xfId="2" applyFill="1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1" fillId="7" borderId="24" xfId="2" applyFill="1" applyBorder="1" applyAlignment="1">
      <alignment horizontal="center" vertical="center"/>
    </xf>
    <xf numFmtId="0" fontId="1" fillId="7" borderId="60" xfId="2" applyFill="1" applyBorder="1" applyAlignment="1">
      <alignment horizontal="center" vertical="center"/>
    </xf>
    <xf numFmtId="0" fontId="1" fillId="0" borderId="60" xfId="2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7" borderId="34" xfId="2" applyFill="1" applyBorder="1" applyAlignment="1">
      <alignment horizontal="center" vertical="center"/>
    </xf>
    <xf numFmtId="0" fontId="1" fillId="7" borderId="36" xfId="2" applyFill="1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0" fontId="1" fillId="7" borderId="83" xfId="2" applyFill="1" applyBorder="1" applyAlignment="1">
      <alignment horizontal="center" vertical="center"/>
    </xf>
    <xf numFmtId="0" fontId="1" fillId="7" borderId="20" xfId="2" applyFill="1" applyBorder="1" applyAlignment="1">
      <alignment horizontal="center" vertical="center"/>
    </xf>
    <xf numFmtId="0" fontId="1" fillId="7" borderId="18" xfId="2" applyFill="1" applyBorder="1" applyAlignment="1">
      <alignment horizontal="center" vertical="center"/>
    </xf>
    <xf numFmtId="0" fontId="1" fillId="7" borderId="84" xfId="2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84" fillId="0" borderId="0" xfId="2" applyFont="1"/>
    <xf numFmtId="170" fontId="33" fillId="0" borderId="3" xfId="1" applyNumberFormat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02" fillId="0" borderId="0" xfId="0" applyFont="1" applyAlignment="1">
      <alignment horizontal="center"/>
    </xf>
    <xf numFmtId="0" fontId="104" fillId="0" borderId="0" xfId="0" applyFont="1"/>
    <xf numFmtId="0" fontId="102" fillId="0" borderId="0" xfId="0" applyFont="1"/>
    <xf numFmtId="0" fontId="103" fillId="0" borderId="0" xfId="0" applyFont="1" applyAlignment="1">
      <alignment horizontal="center"/>
    </xf>
    <xf numFmtId="0" fontId="103" fillId="0" borderId="0" xfId="0" applyFont="1"/>
    <xf numFmtId="0" fontId="90" fillId="0" borderId="0" xfId="0" applyFont="1" applyAlignment="1">
      <alignment shrinkToFit="1"/>
    </xf>
    <xf numFmtId="0" fontId="106" fillId="0" borderId="73" xfId="0" applyFont="1" applyBorder="1"/>
    <xf numFmtId="0" fontId="107" fillId="0" borderId="75" xfId="0" applyFont="1" applyBorder="1"/>
    <xf numFmtId="0" fontId="106" fillId="0" borderId="74" xfId="0" applyFont="1" applyBorder="1" applyAlignment="1">
      <alignment horizontal="center"/>
    </xf>
    <xf numFmtId="0" fontId="0" fillId="0" borderId="76" xfId="0" applyBorder="1"/>
    <xf numFmtId="0" fontId="0" fillId="0" borderId="79" xfId="0" applyBorder="1"/>
    <xf numFmtId="0" fontId="0" fillId="0" borderId="81" xfId="0" applyBorder="1"/>
    <xf numFmtId="0" fontId="0" fillId="0" borderId="82" xfId="0" applyBorder="1"/>
    <xf numFmtId="0" fontId="96" fillId="0" borderId="80" xfId="0" applyFont="1" applyBorder="1"/>
    <xf numFmtId="0" fontId="96" fillId="0" borderId="81" xfId="0" applyFont="1" applyBorder="1"/>
    <xf numFmtId="0" fontId="96" fillId="14" borderId="109" xfId="0" applyFont="1" applyFill="1" applyBorder="1"/>
    <xf numFmtId="0" fontId="96" fillId="14" borderId="109" xfId="0" applyFont="1" applyFill="1" applyBorder="1" applyAlignment="1">
      <alignment horizontal="center"/>
    </xf>
    <xf numFmtId="0" fontId="96" fillId="14" borderId="110" xfId="0" applyFont="1" applyFill="1" applyBorder="1"/>
    <xf numFmtId="0" fontId="96" fillId="14" borderId="110" xfId="0" applyFont="1" applyFill="1" applyBorder="1" applyAlignment="1">
      <alignment horizontal="center"/>
    </xf>
    <xf numFmtId="0" fontId="96" fillId="14" borderId="111" xfId="0" applyFont="1" applyFill="1" applyBorder="1"/>
    <xf numFmtId="0" fontId="96" fillId="14" borderId="111" xfId="0" applyFont="1" applyFill="1" applyBorder="1" applyAlignment="1">
      <alignment horizontal="center"/>
    </xf>
    <xf numFmtId="0" fontId="96" fillId="0" borderId="109" xfId="0" applyFont="1" applyBorder="1"/>
    <xf numFmtId="0" fontId="96" fillId="0" borderId="109" xfId="0" applyFont="1" applyBorder="1" applyAlignment="1">
      <alignment horizontal="center"/>
    </xf>
    <xf numFmtId="0" fontId="96" fillId="0" borderId="110" xfId="0" applyFont="1" applyBorder="1"/>
    <xf numFmtId="0" fontId="96" fillId="0" borderId="110" xfId="0" applyFont="1" applyBorder="1" applyAlignment="1">
      <alignment horizontal="center"/>
    </xf>
    <xf numFmtId="0" fontId="96" fillId="0" borderId="111" xfId="0" applyFont="1" applyBorder="1"/>
    <xf numFmtId="0" fontId="96" fillId="0" borderId="111" xfId="0" applyFont="1" applyBorder="1" applyAlignment="1">
      <alignment horizontal="center"/>
    </xf>
    <xf numFmtId="0" fontId="96" fillId="0" borderId="112" xfId="0" applyFont="1" applyBorder="1"/>
    <xf numFmtId="0" fontId="96" fillId="0" borderId="113" xfId="0" applyFont="1" applyBorder="1"/>
    <xf numFmtId="0" fontId="96" fillId="0" borderId="114" xfId="0" applyFont="1" applyBorder="1"/>
    <xf numFmtId="0" fontId="96" fillId="0" borderId="115" xfId="0" applyFont="1" applyBorder="1" applyAlignment="1">
      <alignment horizontal="center"/>
    </xf>
    <xf numFmtId="1" fontId="91" fillId="0" borderId="115" xfId="0" applyNumberFormat="1" applyFont="1" applyBorder="1" applyAlignment="1">
      <alignment horizontal="center" vertical="center"/>
    </xf>
    <xf numFmtId="1" fontId="91" fillId="0" borderId="110" xfId="0" applyNumberFormat="1" applyFont="1" applyBorder="1" applyAlignment="1">
      <alignment horizontal="center" vertical="center"/>
    </xf>
    <xf numFmtId="1" fontId="91" fillId="0" borderId="111" xfId="0" applyNumberFormat="1" applyFont="1" applyBorder="1" applyAlignment="1">
      <alignment horizontal="center" vertical="center"/>
    </xf>
    <xf numFmtId="1" fontId="91" fillId="14" borderId="115" xfId="0" applyNumberFormat="1" applyFont="1" applyFill="1" applyBorder="1" applyAlignment="1">
      <alignment horizontal="center" vertical="center"/>
    </xf>
    <xf numFmtId="1" fontId="91" fillId="14" borderId="110" xfId="0" applyNumberFormat="1" applyFont="1" applyFill="1" applyBorder="1" applyAlignment="1">
      <alignment horizontal="center" vertical="center"/>
    </xf>
    <xf numFmtId="1" fontId="91" fillId="14" borderId="111" xfId="0" applyNumberFormat="1" applyFont="1" applyFill="1" applyBorder="1" applyAlignment="1">
      <alignment horizontal="center" vertical="center"/>
    </xf>
    <xf numFmtId="0" fontId="96" fillId="14" borderId="116" xfId="0" applyFont="1" applyFill="1" applyBorder="1" applyAlignment="1">
      <alignment horizontal="center"/>
    </xf>
    <xf numFmtId="0" fontId="96" fillId="8" borderId="24" xfId="0" applyFont="1" applyFill="1" applyBorder="1" applyAlignment="1">
      <alignment horizontal="center" vertical="center" textRotation="180" shrinkToFit="1"/>
    </xf>
    <xf numFmtId="0" fontId="96" fillId="14" borderId="41" xfId="0" applyFont="1" applyFill="1" applyBorder="1" applyAlignment="1">
      <alignment horizontal="center" vertical="center" textRotation="180" shrinkToFit="1"/>
    </xf>
    <xf numFmtId="0" fontId="90" fillId="14" borderId="21" xfId="0" applyFont="1" applyFill="1" applyBorder="1" applyAlignment="1">
      <alignment horizontal="center" textRotation="180"/>
    </xf>
    <xf numFmtId="0" fontId="90" fillId="14" borderId="23" xfId="0" applyFont="1" applyFill="1" applyBorder="1"/>
    <xf numFmtId="0" fontId="90" fillId="14" borderId="24" xfId="0" applyFont="1" applyFill="1" applyBorder="1" applyAlignment="1">
      <alignment horizontal="center"/>
    </xf>
    <xf numFmtId="0" fontId="90" fillId="14" borderId="62" xfId="0" applyFont="1" applyFill="1" applyBorder="1" applyAlignment="1">
      <alignment horizontal="center" textRotation="180"/>
    </xf>
    <xf numFmtId="0" fontId="90" fillId="0" borderId="23" xfId="0" applyFont="1" applyBorder="1"/>
    <xf numFmtId="0" fontId="90" fillId="0" borderId="60" xfId="0" applyFont="1" applyBorder="1" applyAlignment="1">
      <alignment horizontal="center"/>
    </xf>
    <xf numFmtId="0" fontId="90" fillId="0" borderId="62" xfId="0" applyFont="1" applyBorder="1" applyAlignment="1">
      <alignment horizontal="center" textRotation="180"/>
    </xf>
    <xf numFmtId="0" fontId="96" fillId="0" borderId="117" xfId="0" applyFont="1" applyBorder="1" applyAlignment="1">
      <alignment horizontal="center" vertical="center"/>
    </xf>
    <xf numFmtId="0" fontId="96" fillId="0" borderId="59" xfId="0" applyFont="1" applyBorder="1" applyAlignment="1">
      <alignment horizontal="center" vertical="center"/>
    </xf>
    <xf numFmtId="0" fontId="96" fillId="0" borderId="118" xfId="0" applyFont="1" applyBorder="1"/>
    <xf numFmtId="0" fontId="96" fillId="6" borderId="109" xfId="0" applyFont="1" applyFill="1" applyBorder="1" applyAlignment="1" applyProtection="1">
      <alignment horizontal="center" vertical="center"/>
      <protection locked="0"/>
    </xf>
    <xf numFmtId="1" fontId="91" fillId="0" borderId="109" xfId="0" applyNumberFormat="1" applyFont="1" applyBorder="1" applyAlignment="1">
      <alignment horizontal="center" vertical="center"/>
    </xf>
    <xf numFmtId="0" fontId="96" fillId="0" borderId="119" xfId="0" applyFont="1" applyBorder="1"/>
    <xf numFmtId="0" fontId="96" fillId="6" borderId="110" xfId="0" applyFont="1" applyFill="1" applyBorder="1" applyAlignment="1" applyProtection="1">
      <alignment horizontal="center" vertical="center"/>
      <protection locked="0"/>
    </xf>
    <xf numFmtId="0" fontId="96" fillId="0" borderId="120" xfId="0" applyFont="1" applyBorder="1"/>
    <xf numFmtId="0" fontId="96" fillId="6" borderId="111" xfId="0" applyFont="1" applyFill="1" applyBorder="1" applyAlignment="1" applyProtection="1">
      <alignment horizontal="center" vertical="center"/>
      <protection locked="0"/>
    </xf>
    <xf numFmtId="0" fontId="77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4" fillId="0" borderId="0" xfId="2" applyFont="1"/>
    <xf numFmtId="0" fontId="4" fillId="6" borderId="0" xfId="0" applyFont="1" applyFill="1"/>
    <xf numFmtId="0" fontId="4" fillId="0" borderId="1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6" borderId="0" xfId="2" applyFont="1" applyFill="1"/>
    <xf numFmtId="0" fontId="4" fillId="0" borderId="0" xfId="2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1" fontId="8" fillId="0" borderId="112" xfId="1" applyNumberFormat="1" applyFont="1" applyFill="1" applyBorder="1" applyAlignment="1">
      <alignment horizontal="right" vertical="center"/>
    </xf>
    <xf numFmtId="1" fontId="24" fillId="0" borderId="132" xfId="0" applyNumberFormat="1" applyFont="1" applyBorder="1" applyAlignment="1">
      <alignment horizontal="center" vertical="center"/>
    </xf>
    <xf numFmtId="1" fontId="64" fillId="9" borderId="109" xfId="0" applyNumberFormat="1" applyFont="1" applyFill="1" applyBorder="1" applyAlignment="1" applyProtection="1">
      <alignment horizontal="center" vertical="center"/>
      <protection locked="0"/>
    </xf>
    <xf numFmtId="1" fontId="64" fillId="9" borderId="112" xfId="0" applyNumberFormat="1" applyFont="1" applyFill="1" applyBorder="1" applyAlignment="1" applyProtection="1">
      <alignment horizontal="center" vertical="center"/>
      <protection locked="0"/>
    </xf>
    <xf numFmtId="1" fontId="8" fillId="0" borderId="114" xfId="1" applyNumberFormat="1" applyFont="1" applyFill="1" applyBorder="1" applyAlignment="1">
      <alignment horizontal="right" vertical="center"/>
    </xf>
    <xf numFmtId="1" fontId="24" fillId="0" borderId="134" xfId="0" applyNumberFormat="1" applyFont="1" applyBorder="1" applyAlignment="1">
      <alignment horizontal="center" vertical="center"/>
    </xf>
    <xf numFmtId="1" fontId="64" fillId="9" borderId="111" xfId="0" applyNumberFormat="1" applyFont="1" applyFill="1" applyBorder="1" applyAlignment="1" applyProtection="1">
      <alignment horizontal="center" vertical="center"/>
      <protection locked="0"/>
    </xf>
    <xf numFmtId="1" fontId="64" fillId="9" borderId="114" xfId="0" applyNumberFormat="1" applyFont="1" applyFill="1" applyBorder="1" applyAlignment="1" applyProtection="1">
      <alignment horizontal="center" vertical="center"/>
      <protection locked="0"/>
    </xf>
    <xf numFmtId="1" fontId="8" fillId="0" borderId="109" xfId="1" applyNumberFormat="1" applyFont="1" applyFill="1" applyBorder="1" applyAlignment="1">
      <alignment horizontal="right" vertical="center"/>
    </xf>
    <xf numFmtId="1" fontId="8" fillId="0" borderId="111" xfId="1" applyNumberFormat="1" applyFont="1" applyFill="1" applyBorder="1" applyAlignment="1">
      <alignment horizontal="right" vertical="center"/>
    </xf>
    <xf numFmtId="1" fontId="24" fillId="9" borderId="109" xfId="0" applyNumberFormat="1" applyFont="1" applyFill="1" applyBorder="1" applyAlignment="1" applyProtection="1">
      <alignment horizontal="center" vertical="center"/>
      <protection locked="0"/>
    </xf>
    <xf numFmtId="1" fontId="24" fillId="0" borderId="133" xfId="0" applyNumberFormat="1" applyFont="1" applyBorder="1" applyAlignment="1">
      <alignment horizontal="center" vertical="center"/>
    </xf>
    <xf numFmtId="1" fontId="24" fillId="9" borderId="111" xfId="0" applyNumberFormat="1" applyFont="1" applyFill="1" applyBorder="1" applyAlignment="1" applyProtection="1">
      <alignment horizontal="center" vertical="center"/>
      <protection locked="0"/>
    </xf>
    <xf numFmtId="1" fontId="24" fillId="0" borderId="135" xfId="0" applyNumberFormat="1" applyFont="1" applyBorder="1" applyAlignment="1">
      <alignment horizontal="center" vertical="center"/>
    </xf>
    <xf numFmtId="1" fontId="8" fillId="0" borderId="112" xfId="1" applyNumberFormat="1" applyFont="1" applyFill="1" applyBorder="1" applyAlignment="1" applyProtection="1">
      <alignment horizontal="right" vertical="center"/>
    </xf>
    <xf numFmtId="1" fontId="112" fillId="0" borderId="100" xfId="0" applyNumberFormat="1" applyFont="1" applyBorder="1" applyAlignment="1">
      <alignment horizontal="center" vertical="center"/>
    </xf>
    <xf numFmtId="1" fontId="24" fillId="9" borderId="137" xfId="0" applyNumberFormat="1" applyFont="1" applyFill="1" applyBorder="1" applyAlignment="1">
      <alignment horizontal="center" vertical="center"/>
    </xf>
    <xf numFmtId="1" fontId="8" fillId="0" borderId="114" xfId="1" applyNumberFormat="1" applyFont="1" applyFill="1" applyBorder="1" applyAlignment="1" applyProtection="1">
      <alignment horizontal="right" vertical="center"/>
    </xf>
    <xf numFmtId="1" fontId="112" fillId="0" borderId="108" xfId="0" applyNumberFormat="1" applyFont="1" applyBorder="1" applyAlignment="1">
      <alignment horizontal="center" vertical="center"/>
    </xf>
    <xf numFmtId="1" fontId="24" fillId="9" borderId="139" xfId="0" applyNumberFormat="1" applyFont="1" applyFill="1" applyBorder="1" applyAlignment="1">
      <alignment horizontal="center" vertical="center"/>
    </xf>
    <xf numFmtId="168" fontId="9" fillId="0" borderId="49" xfId="0" applyNumberFormat="1" applyFont="1" applyBorder="1" applyAlignment="1">
      <alignment horizontal="center" vertical="center" wrapText="1"/>
    </xf>
    <xf numFmtId="168" fontId="9" fillId="0" borderId="140" xfId="0" applyNumberFormat="1" applyFont="1" applyBorder="1" applyAlignment="1">
      <alignment horizontal="center" vertical="center" wrapText="1"/>
    </xf>
    <xf numFmtId="1" fontId="70" fillId="0" borderId="112" xfId="1" applyNumberFormat="1" applyFont="1" applyFill="1" applyBorder="1" applyAlignment="1" applyProtection="1">
      <alignment horizontal="right" vertical="center"/>
    </xf>
    <xf numFmtId="1" fontId="79" fillId="0" borderId="100" xfId="0" applyNumberFormat="1" applyFont="1" applyBorder="1" applyAlignment="1">
      <alignment horizontal="center" vertical="center"/>
    </xf>
    <xf numFmtId="0" fontId="70" fillId="9" borderId="142" xfId="0" applyFont="1" applyFill="1" applyBorder="1" applyAlignment="1">
      <alignment vertical="center" shrinkToFit="1"/>
    </xf>
    <xf numFmtId="1" fontId="70" fillId="0" borderId="114" xfId="1" applyNumberFormat="1" applyFont="1" applyFill="1" applyBorder="1" applyAlignment="1" applyProtection="1">
      <alignment horizontal="right" vertical="center"/>
    </xf>
    <xf numFmtId="1" fontId="79" fillId="0" borderId="108" xfId="0" applyNumberFormat="1" applyFont="1" applyBorder="1" applyAlignment="1">
      <alignment horizontal="center" vertical="center"/>
    </xf>
    <xf numFmtId="0" fontId="70" fillId="9" borderId="143" xfId="0" applyFont="1" applyFill="1" applyBorder="1" applyAlignment="1">
      <alignment vertical="center" shrinkToFit="1"/>
    </xf>
    <xf numFmtId="0" fontId="1" fillId="0" borderId="0" xfId="0" applyFont="1"/>
    <xf numFmtId="0" fontId="96" fillId="7" borderId="20" xfId="0" applyFont="1" applyFill="1" applyBorder="1" applyAlignment="1">
      <alignment horizontal="center"/>
    </xf>
    <xf numFmtId="0" fontId="96" fillId="0" borderId="132" xfId="0" applyFont="1" applyBorder="1"/>
    <xf numFmtId="0" fontId="96" fillId="0" borderId="144" xfId="0" applyFont="1" applyBorder="1"/>
    <xf numFmtId="0" fontId="96" fillId="0" borderId="134" xfId="0" applyFont="1" applyBorder="1"/>
    <xf numFmtId="0" fontId="96" fillId="7" borderId="15" xfId="0" applyFont="1" applyFill="1" applyBorder="1" applyAlignment="1">
      <alignment horizontal="center"/>
    </xf>
    <xf numFmtId="0" fontId="96" fillId="0" borderId="133" xfId="0" applyFont="1" applyBorder="1"/>
    <xf numFmtId="0" fontId="96" fillId="0" borderId="145" xfId="0" applyFont="1" applyBorder="1"/>
    <xf numFmtId="0" fontId="96" fillId="0" borderId="135" xfId="0" applyFont="1" applyBorder="1"/>
    <xf numFmtId="169" fontId="115" fillId="0" borderId="3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0" fillId="0" borderId="147" xfId="0" applyBorder="1" applyAlignment="1">
      <alignment vertical="center"/>
    </xf>
    <xf numFmtId="0" fontId="0" fillId="0" borderId="148" xfId="0" applyBorder="1" applyAlignment="1">
      <alignment vertical="center"/>
    </xf>
    <xf numFmtId="0" fontId="0" fillId="0" borderId="61" xfId="0" applyBorder="1" applyAlignment="1">
      <alignment vertical="center"/>
    </xf>
    <xf numFmtId="0" fontId="1" fillId="0" borderId="37" xfId="2" applyBorder="1" applyAlignment="1">
      <alignment horizontal="center" vertical="center"/>
    </xf>
    <xf numFmtId="0" fontId="1" fillId="0" borderId="146" xfId="2" applyBorder="1" applyAlignment="1">
      <alignment horizontal="center" vertical="center"/>
    </xf>
    <xf numFmtId="0" fontId="1" fillId="0" borderId="147" xfId="2" applyBorder="1" applyAlignment="1">
      <alignment vertical="center"/>
    </xf>
    <xf numFmtId="0" fontId="1" fillId="0" borderId="148" xfId="2" applyBorder="1" applyAlignment="1">
      <alignment vertical="center"/>
    </xf>
    <xf numFmtId="1" fontId="21" fillId="0" borderId="126" xfId="0" applyNumberFormat="1" applyFont="1" applyBorder="1" applyAlignment="1" applyProtection="1">
      <alignment horizontal="center" vertical="center"/>
      <protection locked="0"/>
    </xf>
    <xf numFmtId="1" fontId="21" fillId="0" borderId="127" xfId="0" applyNumberFormat="1" applyFont="1" applyBorder="1" applyAlignment="1" applyProtection="1">
      <alignment horizontal="center" vertical="center"/>
      <protection locked="0"/>
    </xf>
    <xf numFmtId="1" fontId="21" fillId="0" borderId="128" xfId="0" applyNumberFormat="1" applyFont="1" applyBorder="1" applyAlignment="1" applyProtection="1">
      <alignment horizontal="center" vertical="center"/>
      <protection locked="0"/>
    </xf>
    <xf numFmtId="1" fontId="21" fillId="0" borderId="129" xfId="0" applyNumberFormat="1" applyFont="1" applyBorder="1" applyAlignment="1" applyProtection="1">
      <alignment horizontal="center" vertical="center"/>
      <protection locked="0"/>
    </xf>
    <xf numFmtId="1" fontId="21" fillId="0" borderId="130" xfId="0" applyNumberFormat="1" applyFont="1" applyBorder="1" applyAlignment="1" applyProtection="1">
      <alignment horizontal="center" vertical="center"/>
      <protection locked="0"/>
    </xf>
    <xf numFmtId="1" fontId="21" fillId="0" borderId="131" xfId="0" applyNumberFormat="1" applyFont="1" applyBorder="1" applyAlignment="1" applyProtection="1">
      <alignment horizontal="center" vertical="center"/>
      <protection locked="0"/>
    </xf>
    <xf numFmtId="1" fontId="116" fillId="0" borderId="141" xfId="0" applyNumberFormat="1" applyFont="1" applyBorder="1" applyAlignment="1">
      <alignment horizontal="center" vertical="center"/>
    </xf>
    <xf numFmtId="1" fontId="116" fillId="0" borderId="112" xfId="0" applyNumberFormat="1" applyFont="1" applyBorder="1" applyAlignment="1">
      <alignment horizontal="center" vertical="center"/>
    </xf>
    <xf numFmtId="1" fontId="116" fillId="9" borderId="112" xfId="0" applyNumberFormat="1" applyFont="1" applyFill="1" applyBorder="1" applyAlignment="1">
      <alignment horizontal="center" vertical="center"/>
    </xf>
    <xf numFmtId="1" fontId="116" fillId="9" borderId="109" xfId="0" applyNumberFormat="1" applyFont="1" applyFill="1" applyBorder="1" applyAlignment="1">
      <alignment horizontal="center" vertical="center"/>
    </xf>
    <xf numFmtId="1" fontId="116" fillId="0" borderId="114" xfId="0" applyNumberFormat="1" applyFont="1" applyBorder="1" applyAlignment="1">
      <alignment horizontal="center" vertical="center"/>
    </xf>
    <xf numFmtId="1" fontId="116" fillId="9" borderId="114" xfId="0" applyNumberFormat="1" applyFont="1" applyFill="1" applyBorder="1" applyAlignment="1">
      <alignment horizontal="center" vertical="center"/>
    </xf>
    <xf numFmtId="1" fontId="116" fillId="9" borderId="111" xfId="0" applyNumberFormat="1" applyFont="1" applyFill="1" applyBorder="1" applyAlignment="1">
      <alignment horizontal="center" vertical="center"/>
    </xf>
    <xf numFmtId="1" fontId="117" fillId="0" borderId="112" xfId="0" applyNumberFormat="1" applyFont="1" applyBorder="1" applyAlignment="1">
      <alignment horizontal="center" vertical="center"/>
    </xf>
    <xf numFmtId="1" fontId="117" fillId="9" borderId="112" xfId="0" applyNumberFormat="1" applyFont="1" applyFill="1" applyBorder="1" applyAlignment="1">
      <alignment horizontal="center" vertical="center"/>
    </xf>
    <xf numFmtId="1" fontId="117" fillId="0" borderId="114" xfId="0" applyNumberFormat="1" applyFont="1" applyBorder="1" applyAlignment="1">
      <alignment horizontal="center" vertical="center"/>
    </xf>
    <xf numFmtId="1" fontId="117" fillId="9" borderId="114" xfId="0" applyNumberFormat="1" applyFont="1" applyFill="1" applyBorder="1" applyAlignment="1">
      <alignment horizontal="center" vertical="center"/>
    </xf>
    <xf numFmtId="1" fontId="117" fillId="9" borderId="111" xfId="0" applyNumberFormat="1" applyFont="1" applyFill="1" applyBorder="1" applyAlignment="1">
      <alignment horizontal="center" vertical="center"/>
    </xf>
    <xf numFmtId="1" fontId="117" fillId="0" borderId="93" xfId="0" applyNumberFormat="1" applyFont="1" applyBorder="1" applyAlignment="1">
      <alignment horizontal="center" vertical="center"/>
    </xf>
    <xf numFmtId="1" fontId="117" fillId="9" borderId="93" xfId="0" applyNumberFormat="1" applyFont="1" applyFill="1" applyBorder="1" applyAlignment="1">
      <alignment horizontal="center" vertical="center"/>
    </xf>
    <xf numFmtId="1" fontId="117" fillId="9" borderId="94" xfId="0" applyNumberFormat="1" applyFont="1" applyFill="1" applyBorder="1" applyAlignment="1">
      <alignment horizontal="center" vertical="center"/>
    </xf>
    <xf numFmtId="1" fontId="117" fillId="0" borderId="101" xfId="0" applyNumberFormat="1" applyFont="1" applyBorder="1" applyAlignment="1">
      <alignment horizontal="center" vertical="center"/>
    </xf>
    <xf numFmtId="1" fontId="117" fillId="9" borderId="101" xfId="0" applyNumberFormat="1" applyFont="1" applyFill="1" applyBorder="1" applyAlignment="1">
      <alignment horizontal="center" vertical="center"/>
    </xf>
    <xf numFmtId="1" fontId="117" fillId="9" borderId="102" xfId="0" applyNumberFormat="1" applyFont="1" applyFill="1" applyBorder="1" applyAlignment="1">
      <alignment horizontal="center" vertical="center"/>
    </xf>
    <xf numFmtId="1" fontId="117" fillId="0" borderId="126" xfId="0" applyNumberFormat="1" applyFont="1" applyBorder="1" applyAlignment="1">
      <alignment horizontal="center" vertical="center"/>
    </xf>
    <xf numFmtId="1" fontId="117" fillId="0" borderId="127" xfId="0" applyNumberFormat="1" applyFont="1" applyBorder="1" applyAlignment="1">
      <alignment horizontal="center" vertical="center"/>
    </xf>
    <xf numFmtId="1" fontId="117" fillId="9" borderId="127" xfId="0" applyNumberFormat="1" applyFont="1" applyFill="1" applyBorder="1" applyAlignment="1">
      <alignment horizontal="center" vertical="center"/>
    </xf>
    <xf numFmtId="1" fontId="117" fillId="9" borderId="128" xfId="0" applyNumberFormat="1" applyFont="1" applyFill="1" applyBorder="1" applyAlignment="1">
      <alignment horizontal="center" vertical="center"/>
    </xf>
    <xf numFmtId="1" fontId="117" fillId="0" borderId="129" xfId="0" applyNumberFormat="1" applyFont="1" applyBorder="1" applyAlignment="1">
      <alignment horizontal="center" vertical="center"/>
    </xf>
    <xf numFmtId="1" fontId="117" fillId="0" borderId="130" xfId="0" applyNumberFormat="1" applyFont="1" applyBorder="1" applyAlignment="1">
      <alignment horizontal="center" vertical="center"/>
    </xf>
    <xf numFmtId="1" fontId="117" fillId="9" borderId="130" xfId="0" applyNumberFormat="1" applyFont="1" applyFill="1" applyBorder="1" applyAlignment="1">
      <alignment horizontal="center" vertical="center"/>
    </xf>
    <xf numFmtId="1" fontId="117" fillId="9" borderId="131" xfId="0" applyNumberFormat="1" applyFont="1" applyFill="1" applyBorder="1" applyAlignment="1">
      <alignment horizontal="center" vertical="center"/>
    </xf>
    <xf numFmtId="1" fontId="117" fillId="0" borderId="0" xfId="0" applyNumberFormat="1" applyFont="1" applyAlignment="1">
      <alignment horizontal="center" vertical="center"/>
    </xf>
    <xf numFmtId="0" fontId="118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1" fillId="0" borderId="26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127" fillId="0" borderId="0" xfId="0" applyFont="1" applyAlignment="1">
      <alignment vertical="center"/>
    </xf>
    <xf numFmtId="0" fontId="109" fillId="0" borderId="1" xfId="0" applyFont="1" applyBorder="1" applyAlignment="1">
      <alignment vertical="center" wrapText="1"/>
    </xf>
    <xf numFmtId="0" fontId="109" fillId="0" borderId="50" xfId="0" applyFont="1" applyBorder="1" applyAlignment="1">
      <alignment vertical="center" wrapText="1"/>
    </xf>
    <xf numFmtId="1" fontId="21" fillId="0" borderId="121" xfId="0" applyNumberFormat="1" applyFont="1" applyBorder="1" applyAlignment="1" applyProtection="1">
      <alignment horizontal="center" vertical="center"/>
      <protection locked="0"/>
    </xf>
    <xf numFmtId="1" fontId="21" fillId="0" borderId="53" xfId="0" applyNumberFormat="1" applyFont="1" applyBorder="1" applyAlignment="1" applyProtection="1">
      <alignment horizontal="center" vertical="center"/>
      <protection locked="0"/>
    </xf>
    <xf numFmtId="1" fontId="21" fillId="0" borderId="122" xfId="0" applyNumberFormat="1" applyFont="1" applyBorder="1" applyAlignment="1" applyProtection="1">
      <alignment horizontal="center" vertical="center"/>
      <protection locked="0"/>
    </xf>
    <xf numFmtId="1" fontId="21" fillId="0" borderId="123" xfId="0" applyNumberFormat="1" applyFont="1" applyBorder="1" applyAlignment="1" applyProtection="1">
      <alignment horizontal="center" vertical="center"/>
      <protection locked="0"/>
    </xf>
    <xf numFmtId="1" fontId="21" fillId="0" borderId="124" xfId="0" applyNumberFormat="1" applyFont="1" applyBorder="1" applyAlignment="1" applyProtection="1">
      <alignment horizontal="center" vertical="center"/>
      <protection locked="0"/>
    </xf>
    <xf numFmtId="1" fontId="21" fillId="0" borderId="125" xfId="0" applyNumberFormat="1" applyFont="1" applyBorder="1" applyAlignment="1" applyProtection="1">
      <alignment horizontal="center" vertical="center"/>
      <protection locked="0"/>
    </xf>
    <xf numFmtId="1" fontId="24" fillId="0" borderId="21" xfId="0" applyNumberFormat="1" applyFont="1" applyBorder="1" applyAlignment="1">
      <alignment horizontal="center" vertical="center"/>
    </xf>
    <xf numFmtId="1" fontId="24" fillId="0" borderId="22" xfId="0" applyNumberFormat="1" applyFont="1" applyBorder="1" applyAlignment="1">
      <alignment horizontal="center" vertical="center"/>
    </xf>
    <xf numFmtId="1" fontId="21" fillId="0" borderId="20" xfId="0" applyNumberFormat="1" applyFont="1" applyBorder="1" applyAlignment="1" applyProtection="1">
      <alignment horizontal="center" vertical="center"/>
      <protection locked="0"/>
    </xf>
    <xf numFmtId="1" fontId="21" fillId="0" borderId="136" xfId="0" applyNumberFormat="1" applyFont="1" applyBorder="1" applyAlignment="1" applyProtection="1">
      <alignment horizontal="center" vertical="center"/>
      <protection locked="0"/>
    </xf>
    <xf numFmtId="1" fontId="21" fillId="0" borderId="94" xfId="0" applyNumberFormat="1" applyFont="1" applyBorder="1" applyAlignment="1" applyProtection="1">
      <alignment horizontal="center" vertical="center"/>
      <protection locked="0"/>
    </xf>
    <xf numFmtId="1" fontId="21" fillId="0" borderId="138" xfId="0" applyNumberFormat="1" applyFont="1" applyBorder="1" applyAlignment="1" applyProtection="1">
      <alignment horizontal="center" vertical="center"/>
      <protection locked="0"/>
    </xf>
    <xf numFmtId="1" fontId="21" fillId="0" borderId="102" xfId="0" applyNumberFormat="1" applyFont="1" applyBorder="1" applyAlignment="1" applyProtection="1">
      <alignment horizontal="center" vertical="center"/>
      <protection locked="0"/>
    </xf>
    <xf numFmtId="168" fontId="78" fillId="0" borderId="49" xfId="0" applyNumberFormat="1" applyFont="1" applyBorder="1" applyAlignment="1">
      <alignment horizontal="center" vertical="center"/>
    </xf>
    <xf numFmtId="168" fontId="78" fillId="0" borderId="140" xfId="0" applyNumberFormat="1" applyFont="1" applyBorder="1" applyAlignment="1">
      <alignment horizontal="center" vertical="center"/>
    </xf>
    <xf numFmtId="1" fontId="18" fillId="0" borderId="109" xfId="0" applyNumberFormat="1" applyFont="1" applyBorder="1" applyAlignment="1" applyProtection="1">
      <alignment horizontal="center" vertical="center"/>
      <protection locked="0"/>
    </xf>
    <xf numFmtId="1" fontId="18" fillId="0" borderId="110" xfId="0" applyNumberFormat="1" applyFont="1" applyBorder="1" applyAlignment="1" applyProtection="1">
      <alignment horizontal="center" vertical="center"/>
      <protection locked="0"/>
    </xf>
    <xf numFmtId="1" fontId="18" fillId="0" borderId="111" xfId="0" applyNumberFormat="1" applyFont="1" applyBorder="1" applyAlignment="1" applyProtection="1">
      <alignment horizontal="center" vertical="center"/>
      <protection locked="0"/>
    </xf>
    <xf numFmtId="0" fontId="84" fillId="15" borderId="0" xfId="2" applyFont="1" applyFill="1"/>
    <xf numFmtId="0" fontId="1" fillId="15" borderId="0" xfId="2" applyFill="1"/>
    <xf numFmtId="0" fontId="119" fillId="15" borderId="0" xfId="2" applyFont="1" applyFill="1"/>
    <xf numFmtId="0" fontId="121" fillId="15" borderId="0" xfId="2" applyFont="1" applyFill="1"/>
    <xf numFmtId="0" fontId="123" fillId="15" borderId="0" xfId="2" applyFont="1" applyFill="1"/>
    <xf numFmtId="0" fontId="124" fillId="15" borderId="0" xfId="2" quotePrefix="1" applyFont="1" applyFill="1" applyAlignment="1">
      <alignment vertical="center"/>
    </xf>
    <xf numFmtId="0" fontId="4" fillId="15" borderId="0" xfId="2" applyFont="1" applyFill="1"/>
    <xf numFmtId="0" fontId="132" fillId="0" borderId="16" xfId="0" applyFont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16" borderId="0" xfId="0" applyFont="1" applyFill="1"/>
    <xf numFmtId="0" fontId="4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1" xfId="2" applyBorder="1" applyAlignment="1">
      <alignment horizontal="center" vertical="center"/>
    </xf>
    <xf numFmtId="0" fontId="1" fillId="0" borderId="62" xfId="2" applyBorder="1" applyAlignment="1">
      <alignment horizontal="center" vertical="center"/>
    </xf>
    <xf numFmtId="0" fontId="1" fillId="0" borderId="35" xfId="2" applyBorder="1" applyAlignment="1">
      <alignment horizontal="center" vertical="center"/>
    </xf>
    <xf numFmtId="0" fontId="1" fillId="6" borderId="0" xfId="2" applyFill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1" fontId="45" fillId="0" borderId="4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10" fillId="0" borderId="0" xfId="0" applyFont="1" applyAlignment="1">
      <alignment horizontal="center"/>
    </xf>
    <xf numFmtId="0" fontId="1" fillId="0" borderId="16" xfId="2" applyBorder="1" applyAlignment="1">
      <alignment horizontal="center" vertical="center"/>
    </xf>
    <xf numFmtId="0" fontId="1" fillId="0" borderId="31" xfId="2" applyBorder="1" applyAlignment="1">
      <alignment horizontal="center" vertical="center"/>
    </xf>
    <xf numFmtId="0" fontId="1" fillId="0" borderId="35" xfId="2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1" fillId="0" borderId="62" xfId="2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" fillId="6" borderId="0" xfId="2" applyFill="1" applyAlignment="1">
      <alignment horizontal="center" vertical="center"/>
    </xf>
    <xf numFmtId="1" fontId="4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4" fillId="0" borderId="0" xfId="0" applyFont="1" applyAlignment="1">
      <alignment horizontal="center"/>
    </xf>
    <xf numFmtId="0" fontId="96" fillId="11" borderId="24" xfId="0" applyFont="1" applyFill="1" applyBorder="1" applyAlignment="1">
      <alignment horizontal="center"/>
    </xf>
    <xf numFmtId="0" fontId="96" fillId="11" borderId="18" xfId="0" applyFont="1" applyFill="1" applyBorder="1" applyAlignment="1">
      <alignment horizontal="center"/>
    </xf>
    <xf numFmtId="0" fontId="96" fillId="11" borderId="21" xfId="0" applyFont="1" applyFill="1" applyBorder="1" applyAlignment="1">
      <alignment horizontal="center"/>
    </xf>
    <xf numFmtId="0" fontId="105" fillId="8" borderId="69" xfId="0" applyFont="1" applyFill="1" applyBorder="1" applyAlignment="1">
      <alignment horizontal="center"/>
    </xf>
    <xf numFmtId="0" fontId="105" fillId="8" borderId="70" xfId="0" applyFont="1" applyFill="1" applyBorder="1" applyAlignment="1">
      <alignment horizontal="center"/>
    </xf>
    <xf numFmtId="0" fontId="105" fillId="8" borderId="71" xfId="0" applyFont="1" applyFill="1" applyBorder="1" applyAlignment="1">
      <alignment horizontal="center"/>
    </xf>
    <xf numFmtId="0" fontId="96" fillId="11" borderId="4" xfId="0" applyFont="1" applyFill="1" applyBorder="1" applyAlignment="1">
      <alignment horizontal="center"/>
    </xf>
    <xf numFmtId="0" fontId="96" fillId="11" borderId="0" xfId="0" applyFont="1" applyFill="1" applyAlignment="1">
      <alignment horizontal="center"/>
    </xf>
    <xf numFmtId="0" fontId="96" fillId="11" borderId="22" xfId="0" applyFont="1" applyFill="1" applyBorder="1" applyAlignment="1">
      <alignment horizontal="center"/>
    </xf>
    <xf numFmtId="0" fontId="108" fillId="0" borderId="74" xfId="0" applyFont="1" applyBorder="1" applyAlignment="1">
      <alignment horizontal="center"/>
    </xf>
    <xf numFmtId="0" fontId="108" fillId="0" borderId="73" xfId="0" applyFont="1" applyBorder="1" applyAlignment="1">
      <alignment horizontal="center"/>
    </xf>
    <xf numFmtId="0" fontId="108" fillId="0" borderId="37" xfId="0" applyFont="1" applyBorder="1" applyAlignment="1">
      <alignment horizontal="center"/>
    </xf>
    <xf numFmtId="0" fontId="108" fillId="0" borderId="0" xfId="0" applyFont="1" applyAlignment="1">
      <alignment horizontal="center"/>
    </xf>
    <xf numFmtId="0" fontId="96" fillId="14" borderId="78" xfId="0" applyFont="1" applyFill="1" applyBorder="1" applyAlignment="1">
      <alignment horizontal="center"/>
    </xf>
    <xf numFmtId="0" fontId="96" fillId="14" borderId="4" xfId="0" applyFont="1" applyFill="1" applyBorder="1" applyAlignment="1">
      <alignment horizontal="center"/>
    </xf>
    <xf numFmtId="0" fontId="96" fillId="14" borderId="54" xfId="0" applyFont="1" applyFill="1" applyBorder="1" applyAlignment="1">
      <alignment horizontal="center"/>
    </xf>
    <xf numFmtId="0" fontId="96" fillId="14" borderId="55" xfId="0" applyFont="1" applyFill="1" applyBorder="1" applyAlignment="1">
      <alignment horizontal="center"/>
    </xf>
    <xf numFmtId="0" fontId="96" fillId="0" borderId="54" xfId="0" applyFont="1" applyBorder="1" applyAlignment="1">
      <alignment horizontal="center"/>
    </xf>
    <xf numFmtId="0" fontId="96" fillId="0" borderId="4" xfId="0" applyFont="1" applyBorder="1" applyAlignment="1">
      <alignment horizontal="center"/>
    </xf>
    <xf numFmtId="0" fontId="96" fillId="0" borderId="55" xfId="0" applyFont="1" applyBorder="1" applyAlignment="1">
      <alignment horizontal="center"/>
    </xf>
    <xf numFmtId="0" fontId="101" fillId="0" borderId="0" xfId="0" applyFont="1" applyAlignment="1">
      <alignment horizontal="center"/>
    </xf>
    <xf numFmtId="1" fontId="91" fillId="6" borderId="23" xfId="0" applyNumberFormat="1" applyFont="1" applyFill="1" applyBorder="1" applyAlignment="1">
      <alignment horizontal="center" vertical="center"/>
    </xf>
    <xf numFmtId="1" fontId="91" fillId="6" borderId="6" xfId="0" applyNumberFormat="1" applyFont="1" applyFill="1" applyBorder="1" applyAlignment="1">
      <alignment horizontal="center" vertical="center"/>
    </xf>
    <xf numFmtId="1" fontId="91" fillId="6" borderId="5" xfId="0" applyNumberFormat="1" applyFont="1" applyFill="1" applyBorder="1" applyAlignment="1">
      <alignment horizontal="center" vertical="center"/>
    </xf>
    <xf numFmtId="1" fontId="91" fillId="6" borderId="52" xfId="0" applyNumberFormat="1" applyFont="1" applyFill="1" applyBorder="1" applyAlignment="1">
      <alignment horizontal="center" vertical="center"/>
    </xf>
    <xf numFmtId="1" fontId="91" fillId="6" borderId="57" xfId="0" applyNumberFormat="1" applyFont="1" applyFill="1" applyBorder="1" applyAlignment="1">
      <alignment horizontal="center" vertical="center"/>
    </xf>
    <xf numFmtId="1" fontId="91" fillId="0" borderId="52" xfId="0" applyNumberFormat="1" applyFont="1" applyBorder="1" applyAlignment="1">
      <alignment horizontal="center" vertical="center"/>
    </xf>
    <xf numFmtId="1" fontId="91" fillId="0" borderId="57" xfId="0" applyNumberFormat="1" applyFont="1" applyBorder="1" applyAlignment="1">
      <alignment horizontal="center" vertical="center"/>
    </xf>
    <xf numFmtId="1" fontId="93" fillId="13" borderId="53" xfId="0" applyNumberFormat="1" applyFont="1" applyFill="1" applyBorder="1" applyAlignment="1">
      <alignment horizontal="center" vertical="center"/>
    </xf>
    <xf numFmtId="1" fontId="93" fillId="13" borderId="59" xfId="0" applyNumberFormat="1" applyFont="1" applyFill="1" applyBorder="1" applyAlignment="1">
      <alignment horizontal="center" vertical="center"/>
    </xf>
    <xf numFmtId="1" fontId="91" fillId="6" borderId="88" xfId="0" applyNumberFormat="1" applyFont="1" applyFill="1" applyBorder="1" applyAlignment="1">
      <alignment horizontal="center" vertical="center"/>
    </xf>
    <xf numFmtId="1" fontId="91" fillId="6" borderId="89" xfId="0" applyNumberFormat="1" applyFont="1" applyFill="1" applyBorder="1" applyAlignment="1">
      <alignment horizontal="center" vertical="center"/>
    </xf>
    <xf numFmtId="1" fontId="92" fillId="12" borderId="53" xfId="0" applyNumberFormat="1" applyFont="1" applyFill="1" applyBorder="1" applyAlignment="1">
      <alignment horizontal="center" vertical="center"/>
    </xf>
    <xf numFmtId="1" fontId="92" fillId="12" borderId="59" xfId="0" applyNumberFormat="1" applyFont="1" applyFill="1" applyBorder="1" applyAlignment="1">
      <alignment horizontal="center" vertical="center"/>
    </xf>
    <xf numFmtId="1" fontId="99" fillId="13" borderId="53" xfId="0" applyNumberFormat="1" applyFont="1" applyFill="1" applyBorder="1" applyAlignment="1">
      <alignment horizontal="center" vertical="center"/>
    </xf>
    <xf numFmtId="1" fontId="99" fillId="13" borderId="59" xfId="0" applyNumberFormat="1" applyFont="1" applyFill="1" applyBorder="1" applyAlignment="1">
      <alignment horizontal="center" vertical="center"/>
    </xf>
    <xf numFmtId="1" fontId="91" fillId="6" borderId="51" xfId="0" applyNumberFormat="1" applyFont="1" applyFill="1" applyBorder="1" applyAlignment="1">
      <alignment horizontal="center" vertical="center"/>
    </xf>
    <xf numFmtId="1" fontId="91" fillId="6" borderId="56" xfId="0" applyNumberFormat="1" applyFont="1" applyFill="1" applyBorder="1" applyAlignment="1">
      <alignment horizontal="center" vertical="center"/>
    </xf>
    <xf numFmtId="0" fontId="97" fillId="8" borderId="4" xfId="0" applyFont="1" applyFill="1" applyBorder="1" applyAlignment="1">
      <alignment horizontal="center"/>
    </xf>
    <xf numFmtId="0" fontId="66" fillId="11" borderId="4" xfId="0" applyFont="1" applyFill="1" applyBorder="1" applyAlignment="1">
      <alignment horizontal="center"/>
    </xf>
    <xf numFmtId="1" fontId="91" fillId="0" borderId="23" xfId="0" applyNumberFormat="1" applyFont="1" applyBorder="1" applyAlignment="1">
      <alignment horizontal="center" vertical="center"/>
    </xf>
    <xf numFmtId="1" fontId="91" fillId="0" borderId="6" xfId="0" applyNumberFormat="1" applyFont="1" applyBorder="1" applyAlignment="1">
      <alignment horizontal="center" vertical="center"/>
    </xf>
    <xf numFmtId="1" fontId="91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09" fillId="0" borderId="54" xfId="0" applyFont="1" applyBorder="1" applyAlignment="1">
      <alignment horizontal="center" vertical="center" wrapText="1"/>
    </xf>
    <xf numFmtId="0" fontId="109" fillId="0" borderId="4" xfId="0" applyFont="1" applyBorder="1" applyAlignment="1">
      <alignment horizontal="center" vertical="center" wrapText="1"/>
    </xf>
    <xf numFmtId="0" fontId="109" fillId="0" borderId="55" xfId="0" applyFont="1" applyBorder="1" applyAlignment="1">
      <alignment horizontal="center" vertical="center" wrapText="1"/>
    </xf>
    <xf numFmtId="168" fontId="73" fillId="0" borderId="61" xfId="0" applyNumberFormat="1" applyFont="1" applyBorder="1" applyAlignment="1">
      <alignment horizontal="center" vertical="center"/>
    </xf>
    <xf numFmtId="168" fontId="73" fillId="0" borderId="46" xfId="0" applyNumberFormat="1" applyFont="1" applyBorder="1" applyAlignment="1">
      <alignment horizontal="center" vertical="center"/>
    </xf>
    <xf numFmtId="168" fontId="25" fillId="0" borderId="31" xfId="0" applyNumberFormat="1" applyFont="1" applyBorder="1" applyAlignment="1">
      <alignment horizontal="center" vertical="center"/>
    </xf>
    <xf numFmtId="168" fontId="25" fillId="0" borderId="86" xfId="0" applyNumberFormat="1" applyFont="1" applyBorder="1" applyAlignment="1">
      <alignment horizontal="center" vertical="center"/>
    </xf>
    <xf numFmtId="1" fontId="94" fillId="6" borderId="3" xfId="1" applyNumberFormat="1" applyFont="1" applyFill="1" applyBorder="1" applyAlignment="1" applyProtection="1">
      <alignment horizontal="right" vertical="center"/>
    </xf>
    <xf numFmtId="0" fontId="100" fillId="6" borderId="67" xfId="0" applyFont="1" applyFill="1" applyBorder="1" applyAlignment="1">
      <alignment horizontal="right" vertical="center"/>
    </xf>
    <xf numFmtId="165" fontId="95" fillId="0" borderId="32" xfId="1" applyNumberFormat="1" applyFont="1" applyFill="1" applyBorder="1" applyAlignment="1" applyProtection="1">
      <alignment horizontal="center" vertical="center"/>
    </xf>
    <xf numFmtId="165" fontId="95" fillId="0" borderId="87" xfId="1" applyNumberFormat="1" applyFont="1" applyFill="1" applyBorder="1" applyAlignment="1" applyProtection="1">
      <alignment horizontal="center" vertical="center"/>
    </xf>
    <xf numFmtId="0" fontId="66" fillId="11" borderId="4" xfId="0" applyFont="1" applyFill="1" applyBorder="1" applyAlignment="1">
      <alignment horizontal="center" vertical="center"/>
    </xf>
    <xf numFmtId="0" fontId="88" fillId="10" borderId="0" xfId="0" applyFont="1" applyFill="1" applyAlignment="1">
      <alignment horizontal="center" vertical="center" textRotation="180" shrinkToFit="1"/>
    </xf>
    <xf numFmtId="0" fontId="88" fillId="10" borderId="4" xfId="0" applyFont="1" applyFill="1" applyBorder="1" applyAlignment="1">
      <alignment horizontal="center" vertical="center" textRotation="180" shrinkToFit="1"/>
    </xf>
    <xf numFmtId="172" fontId="86" fillId="0" borderId="0" xfId="0" applyNumberFormat="1" applyFont="1" applyAlignment="1">
      <alignment horizontal="right" vertical="center"/>
    </xf>
    <xf numFmtId="0" fontId="84" fillId="8" borderId="4" xfId="0" applyFont="1" applyFill="1" applyBorder="1" applyAlignment="1">
      <alignment horizontal="center" vertical="center"/>
    </xf>
    <xf numFmtId="0" fontId="87" fillId="10" borderId="0" xfId="0" applyFont="1" applyFill="1" applyAlignment="1">
      <alignment horizontal="center" vertical="center" textRotation="180" shrinkToFit="1"/>
    </xf>
    <xf numFmtId="0" fontId="87" fillId="10" borderId="4" xfId="0" applyFont="1" applyFill="1" applyBorder="1" applyAlignment="1">
      <alignment horizontal="center" vertical="center" textRotation="180" shrinkToFit="1"/>
    </xf>
    <xf numFmtId="172" fontId="113" fillId="0" borderId="0" xfId="0" applyNumberFormat="1" applyFont="1" applyAlignment="1">
      <alignment horizontal="center" vertical="center" wrapText="1"/>
    </xf>
    <xf numFmtId="172" fontId="113" fillId="0" borderId="0" xfId="0" applyNumberFormat="1" applyFont="1" applyAlignment="1">
      <alignment horizontal="center" vertical="center"/>
    </xf>
    <xf numFmtId="1" fontId="94" fillId="6" borderId="61" xfId="1" applyNumberFormat="1" applyFont="1" applyFill="1" applyBorder="1" applyAlignment="1" applyProtection="1">
      <alignment horizontal="right" vertical="center"/>
    </xf>
    <xf numFmtId="1" fontId="94" fillId="6" borderId="46" xfId="1" applyNumberFormat="1" applyFont="1" applyFill="1" applyBorder="1" applyAlignment="1" applyProtection="1">
      <alignment horizontal="right" vertical="center"/>
    </xf>
    <xf numFmtId="165" fontId="95" fillId="0" borderId="61" xfId="1" applyNumberFormat="1" applyFont="1" applyFill="1" applyBorder="1" applyAlignment="1" applyProtection="1">
      <alignment horizontal="center" vertical="center"/>
    </xf>
    <xf numFmtId="165" fontId="95" fillId="0" borderId="46" xfId="1" applyNumberFormat="1" applyFont="1" applyFill="1" applyBorder="1" applyAlignment="1" applyProtection="1">
      <alignment horizontal="center" vertical="center"/>
    </xf>
    <xf numFmtId="0" fontId="89" fillId="8" borderId="0" xfId="0" applyFont="1" applyFill="1" applyAlignment="1">
      <alignment horizontal="center"/>
    </xf>
    <xf numFmtId="0" fontId="129" fillId="0" borderId="22" xfId="0" applyFont="1" applyBorder="1" applyProtection="1">
      <protection locked="0"/>
    </xf>
    <xf numFmtId="0" fontId="128" fillId="0" borderId="0" xfId="0" applyFont="1" applyBorder="1"/>
    <xf numFmtId="0" fontId="128" fillId="0" borderId="22" xfId="0" applyFont="1" applyBorder="1"/>
    <xf numFmtId="0" fontId="131" fillId="0" borderId="0" xfId="0" applyFont="1" applyBorder="1" applyProtection="1">
      <protection locked="0"/>
    </xf>
    <xf numFmtId="0" fontId="131" fillId="0" borderId="22" xfId="0" applyFont="1" applyBorder="1" applyProtection="1">
      <protection locked="0"/>
    </xf>
    <xf numFmtId="0" fontId="129" fillId="0" borderId="0" xfId="0" applyFont="1" applyBorder="1" applyProtection="1">
      <protection locked="0"/>
    </xf>
    <xf numFmtId="0" fontId="130" fillId="0" borderId="0" xfId="0" applyFont="1" applyBorder="1"/>
    <xf numFmtId="0" fontId="130" fillId="0" borderId="22" xfId="0" applyFont="1" applyBorder="1"/>
    <xf numFmtId="0" fontId="129" fillId="0" borderId="0" xfId="0" applyFont="1" applyBorder="1"/>
    <xf numFmtId="0" fontId="129" fillId="0" borderId="22" xfId="0" applyFont="1" applyBorder="1"/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128" fillId="0" borderId="18" xfId="0" applyFont="1" applyBorder="1" applyProtection="1">
      <protection locked="0"/>
    </xf>
    <xf numFmtId="0" fontId="129" fillId="0" borderId="21" xfId="0" applyFont="1" applyBorder="1" applyProtection="1"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</cellXfs>
  <cellStyles count="6">
    <cellStyle name="Milliers 2" xfId="1" xr:uid="{00000000-0005-0000-0000-000000000000}"/>
    <cellStyle name="Normal" xfId="0" builtinId="0"/>
    <cellStyle name="Normal 2" xfId="2" xr:uid="{00000000-0005-0000-0000-000002000000}"/>
    <cellStyle name="Pourcentage 2" xfId="5" xr:uid="{00000000-0005-0000-0000-000003000000}"/>
    <cellStyle name="Style 1" xfId="3" xr:uid="{00000000-0005-0000-0000-000004000000}"/>
    <cellStyle name="Style 2" xfId="4" xr:uid="{00000000-0005-0000-0000-000005000000}"/>
  </cellStyles>
  <dxfs count="119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EC5400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ill>
        <patternFill>
          <bgColor rgb="FFEC5400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rgb="FFEC5400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rgb="FFFFFF66"/>
        </patternFill>
      </fill>
    </dxf>
    <dxf>
      <fill>
        <patternFill>
          <bgColor rgb="FFEC54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theme="0"/>
      </font>
      <fill>
        <patternFill>
          <bgColor rgb="FF003399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EC5400"/>
      <color rgb="FFEC6500"/>
      <color rgb="FFFF9900"/>
      <color rgb="FF003399"/>
      <color rgb="FFFFFF66"/>
      <color rgb="FFFFFF00"/>
      <color rgb="FFFF3300"/>
      <color rgb="FFFF6600"/>
      <color rgb="FF0000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409574</xdr:colOff>
      <xdr:row>0</xdr:row>
      <xdr:rowOff>72574</xdr:rowOff>
    </xdr:from>
    <xdr:to>
      <xdr:col>10</xdr:col>
      <xdr:colOff>9525</xdr:colOff>
      <xdr:row>5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A43700-2CE0-46AB-B797-754018F1F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38724" y="72574"/>
          <a:ext cx="2686051" cy="12704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</xdr:rowOff>
    </xdr:from>
    <xdr:to>
      <xdr:col>2</xdr:col>
      <xdr:colOff>117223</xdr:colOff>
      <xdr:row>3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80975" y="19050"/>
          <a:ext cx="2427876" cy="11239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3</xdr:row>
      <xdr:rowOff>0</xdr:rowOff>
    </xdr:from>
    <xdr:to>
      <xdr:col>47</xdr:col>
      <xdr:colOff>96242</xdr:colOff>
      <xdr:row>8</xdr:row>
      <xdr:rowOff>57150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0287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11</xdr:row>
      <xdr:rowOff>0</xdr:rowOff>
    </xdr:from>
    <xdr:to>
      <xdr:col>47</xdr:col>
      <xdr:colOff>96242</xdr:colOff>
      <xdr:row>16</xdr:row>
      <xdr:rowOff>76200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35814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19</xdr:row>
      <xdr:rowOff>0</xdr:rowOff>
    </xdr:from>
    <xdr:to>
      <xdr:col>47</xdr:col>
      <xdr:colOff>96242</xdr:colOff>
      <xdr:row>24</xdr:row>
      <xdr:rowOff>76200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63246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27</xdr:row>
      <xdr:rowOff>0</xdr:rowOff>
    </xdr:from>
    <xdr:to>
      <xdr:col>47</xdr:col>
      <xdr:colOff>96242</xdr:colOff>
      <xdr:row>32</xdr:row>
      <xdr:rowOff>76200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90678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35</xdr:row>
      <xdr:rowOff>0</xdr:rowOff>
    </xdr:from>
    <xdr:to>
      <xdr:col>47</xdr:col>
      <xdr:colOff>96242</xdr:colOff>
      <xdr:row>39</xdr:row>
      <xdr:rowOff>266700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18110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43</xdr:row>
      <xdr:rowOff>0</xdr:rowOff>
    </xdr:from>
    <xdr:to>
      <xdr:col>47</xdr:col>
      <xdr:colOff>96242</xdr:colOff>
      <xdr:row>48</xdr:row>
      <xdr:rowOff>76200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47066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51</xdr:row>
      <xdr:rowOff>0</xdr:rowOff>
    </xdr:from>
    <xdr:to>
      <xdr:col>47</xdr:col>
      <xdr:colOff>96242</xdr:colOff>
      <xdr:row>56</xdr:row>
      <xdr:rowOff>76200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74498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59</xdr:row>
      <xdr:rowOff>0</xdr:rowOff>
    </xdr:from>
    <xdr:to>
      <xdr:col>47</xdr:col>
      <xdr:colOff>96242</xdr:colOff>
      <xdr:row>64</xdr:row>
      <xdr:rowOff>76200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20193000"/>
          <a:ext cx="3868142" cy="1790700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126998</xdr:colOff>
          <xdr:row>0</xdr:row>
          <xdr:rowOff>126998</xdr:rowOff>
        </xdr:from>
        <xdr:to>
          <xdr:col>21</xdr:col>
          <xdr:colOff>4826044</xdr:colOff>
          <xdr:row>71</xdr:row>
          <xdr:rowOff>206375</xdr:rowOff>
        </xdr:to>
        <xdr:pic>
          <xdr:nvPicPr>
            <xdr:cNvPr id="15" name="Image 14">
              <a:extLst>
                <a:ext uri="{FF2B5EF4-FFF2-40B4-BE49-F238E27FC236}">
                  <a16:creationId xmlns:a16="http://schemas.microsoft.com/office/drawing/2014/main" id="{00000000-0008-0000-14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inTV!$B$1:$O$22" spid="_x0000_s1150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26998" y="126998"/>
              <a:ext cx="31877046" cy="261461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1</xdr:row>
      <xdr:rowOff>-1</xdr:rowOff>
    </xdr:from>
    <xdr:to>
      <xdr:col>5</xdr:col>
      <xdr:colOff>567669</xdr:colOff>
      <xdr:row>3</xdr:row>
      <xdr:rowOff>557891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96785" y="163285"/>
          <a:ext cx="4262009" cy="197303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642925</xdr:colOff>
      <xdr:row>3</xdr:row>
      <xdr:rowOff>35724</xdr:rowOff>
    </xdr:from>
    <xdr:to>
      <xdr:col>7</xdr:col>
      <xdr:colOff>392893</xdr:colOff>
      <xdr:row>6</xdr:row>
      <xdr:rowOff>203552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88581" y="571505"/>
          <a:ext cx="1940718" cy="917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495300</xdr:colOff>
      <xdr:row>24</xdr:row>
      <xdr:rowOff>66675</xdr:rowOff>
    </xdr:from>
    <xdr:to>
      <xdr:col>7</xdr:col>
      <xdr:colOff>245268</xdr:colOff>
      <xdr:row>27</xdr:row>
      <xdr:rowOff>234503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838575" y="581025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42</xdr:row>
      <xdr:rowOff>47625</xdr:rowOff>
    </xdr:from>
    <xdr:to>
      <xdr:col>7</xdr:col>
      <xdr:colOff>397668</xdr:colOff>
      <xdr:row>45</xdr:row>
      <xdr:rowOff>215453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024890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397668</xdr:colOff>
      <xdr:row>66</xdr:row>
      <xdr:rowOff>167828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54019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81</xdr:row>
      <xdr:rowOff>38100</xdr:rowOff>
    </xdr:from>
    <xdr:to>
      <xdr:col>7</xdr:col>
      <xdr:colOff>397668</xdr:colOff>
      <xdr:row>84</xdr:row>
      <xdr:rowOff>205928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98977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102</xdr:row>
      <xdr:rowOff>38100</xdr:rowOff>
    </xdr:from>
    <xdr:to>
      <xdr:col>7</xdr:col>
      <xdr:colOff>397668</xdr:colOff>
      <xdr:row>105</xdr:row>
      <xdr:rowOff>205928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250983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120</xdr:row>
      <xdr:rowOff>38100</xdr:rowOff>
    </xdr:from>
    <xdr:to>
      <xdr:col>7</xdr:col>
      <xdr:colOff>397668</xdr:colOff>
      <xdr:row>123</xdr:row>
      <xdr:rowOff>205928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295560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141</xdr:row>
      <xdr:rowOff>47625</xdr:rowOff>
    </xdr:from>
    <xdr:to>
      <xdr:col>7</xdr:col>
      <xdr:colOff>397668</xdr:colOff>
      <xdr:row>144</xdr:row>
      <xdr:rowOff>215453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3476625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159</xdr:row>
      <xdr:rowOff>38100</xdr:rowOff>
    </xdr:from>
    <xdr:to>
      <xdr:col>7</xdr:col>
      <xdr:colOff>397668</xdr:colOff>
      <xdr:row>162</xdr:row>
      <xdr:rowOff>205928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392144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19050</xdr:rowOff>
    </xdr:from>
    <xdr:to>
      <xdr:col>7</xdr:col>
      <xdr:colOff>397668</xdr:colOff>
      <xdr:row>183</xdr:row>
      <xdr:rowOff>186878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443960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198</xdr:row>
      <xdr:rowOff>38100</xdr:rowOff>
    </xdr:from>
    <xdr:to>
      <xdr:col>7</xdr:col>
      <xdr:colOff>397668</xdr:colOff>
      <xdr:row>201</xdr:row>
      <xdr:rowOff>205928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488727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219</xdr:row>
      <xdr:rowOff>38100</xdr:rowOff>
    </xdr:from>
    <xdr:to>
      <xdr:col>7</xdr:col>
      <xdr:colOff>397668</xdr:colOff>
      <xdr:row>222</xdr:row>
      <xdr:rowOff>205928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540734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237</xdr:row>
      <xdr:rowOff>28575</xdr:rowOff>
    </xdr:from>
    <xdr:to>
      <xdr:col>7</xdr:col>
      <xdr:colOff>397668</xdr:colOff>
      <xdr:row>240</xdr:row>
      <xdr:rowOff>196403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5852160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276</xdr:row>
      <xdr:rowOff>27214</xdr:rowOff>
    </xdr:from>
    <xdr:to>
      <xdr:col>7</xdr:col>
      <xdr:colOff>403111</xdr:colOff>
      <xdr:row>279</xdr:row>
      <xdr:rowOff>195042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67423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258</xdr:row>
      <xdr:rowOff>27214</xdr:rowOff>
    </xdr:from>
    <xdr:to>
      <xdr:col>7</xdr:col>
      <xdr:colOff>403111</xdr:colOff>
      <xdr:row>261</xdr:row>
      <xdr:rowOff>195041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63014678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315</xdr:row>
      <xdr:rowOff>0</xdr:rowOff>
    </xdr:from>
    <xdr:to>
      <xdr:col>7</xdr:col>
      <xdr:colOff>403111</xdr:colOff>
      <xdr:row>318</xdr:row>
      <xdr:rowOff>167827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76948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7</xdr:col>
      <xdr:colOff>403111</xdr:colOff>
      <xdr:row>300</xdr:row>
      <xdr:rowOff>167828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72539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336</xdr:row>
      <xdr:rowOff>27214</xdr:rowOff>
    </xdr:from>
    <xdr:to>
      <xdr:col>7</xdr:col>
      <xdr:colOff>403111</xdr:colOff>
      <xdr:row>339</xdr:row>
      <xdr:rowOff>195041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82119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354</xdr:row>
      <xdr:rowOff>13607</xdr:rowOff>
    </xdr:from>
    <xdr:to>
      <xdr:col>7</xdr:col>
      <xdr:colOff>403111</xdr:colOff>
      <xdr:row>357</xdr:row>
      <xdr:rowOff>181434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8651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375</xdr:row>
      <xdr:rowOff>27214</xdr:rowOff>
    </xdr:from>
    <xdr:to>
      <xdr:col>7</xdr:col>
      <xdr:colOff>403111</xdr:colOff>
      <xdr:row>378</xdr:row>
      <xdr:rowOff>195041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91671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393</xdr:row>
      <xdr:rowOff>0</xdr:rowOff>
    </xdr:from>
    <xdr:to>
      <xdr:col>7</xdr:col>
      <xdr:colOff>403111</xdr:colOff>
      <xdr:row>396</xdr:row>
      <xdr:rowOff>167827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96052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414</xdr:row>
      <xdr:rowOff>40821</xdr:rowOff>
    </xdr:from>
    <xdr:to>
      <xdr:col>7</xdr:col>
      <xdr:colOff>403111</xdr:colOff>
      <xdr:row>417</xdr:row>
      <xdr:rowOff>208648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01237142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432</xdr:row>
      <xdr:rowOff>0</xdr:rowOff>
    </xdr:from>
    <xdr:to>
      <xdr:col>7</xdr:col>
      <xdr:colOff>403111</xdr:colOff>
      <xdr:row>435</xdr:row>
      <xdr:rowOff>167828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05605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453</xdr:row>
      <xdr:rowOff>0</xdr:rowOff>
    </xdr:from>
    <xdr:to>
      <xdr:col>7</xdr:col>
      <xdr:colOff>403111</xdr:colOff>
      <xdr:row>456</xdr:row>
      <xdr:rowOff>167828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10748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471</xdr:row>
      <xdr:rowOff>0</xdr:rowOff>
    </xdr:from>
    <xdr:to>
      <xdr:col>7</xdr:col>
      <xdr:colOff>403111</xdr:colOff>
      <xdr:row>474</xdr:row>
      <xdr:rowOff>167827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15157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7</xdr:col>
      <xdr:colOff>403111</xdr:colOff>
      <xdr:row>495</xdr:row>
      <xdr:rowOff>167827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0300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510</xdr:row>
      <xdr:rowOff>0</xdr:rowOff>
    </xdr:from>
    <xdr:to>
      <xdr:col>7</xdr:col>
      <xdr:colOff>403111</xdr:colOff>
      <xdr:row>513</xdr:row>
      <xdr:rowOff>167827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4709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531</xdr:row>
      <xdr:rowOff>0</xdr:rowOff>
    </xdr:from>
    <xdr:to>
      <xdr:col>7</xdr:col>
      <xdr:colOff>403111</xdr:colOff>
      <xdr:row>534</xdr:row>
      <xdr:rowOff>167827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9852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549</xdr:row>
      <xdr:rowOff>0</xdr:rowOff>
    </xdr:from>
    <xdr:to>
      <xdr:col>7</xdr:col>
      <xdr:colOff>403111</xdr:colOff>
      <xdr:row>552</xdr:row>
      <xdr:rowOff>167828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34261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7</xdr:col>
      <xdr:colOff>403111</xdr:colOff>
      <xdr:row>573</xdr:row>
      <xdr:rowOff>167828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39405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588</xdr:row>
      <xdr:rowOff>0</xdr:rowOff>
    </xdr:from>
    <xdr:to>
      <xdr:col>7</xdr:col>
      <xdr:colOff>403111</xdr:colOff>
      <xdr:row>591</xdr:row>
      <xdr:rowOff>167827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43813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609</xdr:row>
      <xdr:rowOff>0</xdr:rowOff>
    </xdr:from>
    <xdr:to>
      <xdr:col>7</xdr:col>
      <xdr:colOff>403111</xdr:colOff>
      <xdr:row>612</xdr:row>
      <xdr:rowOff>167827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48957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627</xdr:row>
      <xdr:rowOff>0</xdr:rowOff>
    </xdr:from>
    <xdr:to>
      <xdr:col>7</xdr:col>
      <xdr:colOff>403111</xdr:colOff>
      <xdr:row>630</xdr:row>
      <xdr:rowOff>167827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53366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648</xdr:row>
      <xdr:rowOff>0</xdr:rowOff>
    </xdr:from>
    <xdr:to>
      <xdr:col>7</xdr:col>
      <xdr:colOff>403111</xdr:colOff>
      <xdr:row>651</xdr:row>
      <xdr:rowOff>167827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58509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666</xdr:row>
      <xdr:rowOff>0</xdr:rowOff>
    </xdr:from>
    <xdr:to>
      <xdr:col>7</xdr:col>
      <xdr:colOff>403111</xdr:colOff>
      <xdr:row>669</xdr:row>
      <xdr:rowOff>167827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62918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687</xdr:row>
      <xdr:rowOff>0</xdr:rowOff>
    </xdr:from>
    <xdr:to>
      <xdr:col>7</xdr:col>
      <xdr:colOff>403111</xdr:colOff>
      <xdr:row>690</xdr:row>
      <xdr:rowOff>167827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68061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705</xdr:row>
      <xdr:rowOff>0</xdr:rowOff>
    </xdr:from>
    <xdr:to>
      <xdr:col>7</xdr:col>
      <xdr:colOff>403111</xdr:colOff>
      <xdr:row>708</xdr:row>
      <xdr:rowOff>167828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72470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7</xdr:col>
      <xdr:colOff>403111</xdr:colOff>
      <xdr:row>729</xdr:row>
      <xdr:rowOff>167828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77614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7</xdr:col>
      <xdr:colOff>403111</xdr:colOff>
      <xdr:row>747</xdr:row>
      <xdr:rowOff>167827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82022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765</xdr:row>
      <xdr:rowOff>0</xdr:rowOff>
    </xdr:from>
    <xdr:to>
      <xdr:col>7</xdr:col>
      <xdr:colOff>403111</xdr:colOff>
      <xdr:row>768</xdr:row>
      <xdr:rowOff>167827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87166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7</xdr:col>
      <xdr:colOff>403111</xdr:colOff>
      <xdr:row>786</xdr:row>
      <xdr:rowOff>167827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91574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7</xdr:col>
      <xdr:colOff>403111</xdr:colOff>
      <xdr:row>807</xdr:row>
      <xdr:rowOff>167827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96718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822</xdr:row>
      <xdr:rowOff>0</xdr:rowOff>
    </xdr:from>
    <xdr:to>
      <xdr:col>7</xdr:col>
      <xdr:colOff>403111</xdr:colOff>
      <xdr:row>825</xdr:row>
      <xdr:rowOff>167828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01127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843</xdr:row>
      <xdr:rowOff>0</xdr:rowOff>
    </xdr:from>
    <xdr:to>
      <xdr:col>7</xdr:col>
      <xdr:colOff>403111</xdr:colOff>
      <xdr:row>846</xdr:row>
      <xdr:rowOff>167828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06270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861</xdr:row>
      <xdr:rowOff>0</xdr:rowOff>
    </xdr:from>
    <xdr:to>
      <xdr:col>7</xdr:col>
      <xdr:colOff>403111</xdr:colOff>
      <xdr:row>864</xdr:row>
      <xdr:rowOff>167827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10679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7</xdr:col>
      <xdr:colOff>403111</xdr:colOff>
      <xdr:row>885</xdr:row>
      <xdr:rowOff>167827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15822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7</xdr:col>
      <xdr:colOff>403111</xdr:colOff>
      <xdr:row>903</xdr:row>
      <xdr:rowOff>167827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0231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921</xdr:row>
      <xdr:rowOff>0</xdr:rowOff>
    </xdr:from>
    <xdr:to>
      <xdr:col>7</xdr:col>
      <xdr:colOff>403111</xdr:colOff>
      <xdr:row>924</xdr:row>
      <xdr:rowOff>167827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5375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939</xdr:row>
      <xdr:rowOff>0</xdr:rowOff>
    </xdr:from>
    <xdr:to>
      <xdr:col>7</xdr:col>
      <xdr:colOff>403111</xdr:colOff>
      <xdr:row>942</xdr:row>
      <xdr:rowOff>167827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9783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960</xdr:row>
      <xdr:rowOff>0</xdr:rowOff>
    </xdr:from>
    <xdr:to>
      <xdr:col>7</xdr:col>
      <xdr:colOff>403111</xdr:colOff>
      <xdr:row>963</xdr:row>
      <xdr:rowOff>167827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34927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978</xdr:row>
      <xdr:rowOff>0</xdr:rowOff>
    </xdr:from>
    <xdr:to>
      <xdr:col>7</xdr:col>
      <xdr:colOff>403111</xdr:colOff>
      <xdr:row>981</xdr:row>
      <xdr:rowOff>167828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39336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999</xdr:row>
      <xdr:rowOff>0</xdr:rowOff>
    </xdr:from>
    <xdr:to>
      <xdr:col>7</xdr:col>
      <xdr:colOff>403111</xdr:colOff>
      <xdr:row>1002</xdr:row>
      <xdr:rowOff>167828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44479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1017</xdr:row>
      <xdr:rowOff>0</xdr:rowOff>
    </xdr:from>
    <xdr:to>
      <xdr:col>7</xdr:col>
      <xdr:colOff>403111</xdr:colOff>
      <xdr:row>1020</xdr:row>
      <xdr:rowOff>167827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48888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1038</xdr:row>
      <xdr:rowOff>0</xdr:rowOff>
    </xdr:from>
    <xdr:to>
      <xdr:col>7</xdr:col>
      <xdr:colOff>403111</xdr:colOff>
      <xdr:row>1041</xdr:row>
      <xdr:rowOff>167827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54031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1056</xdr:row>
      <xdr:rowOff>0</xdr:rowOff>
    </xdr:from>
    <xdr:to>
      <xdr:col>7</xdr:col>
      <xdr:colOff>403111</xdr:colOff>
      <xdr:row>1059</xdr:row>
      <xdr:rowOff>167827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58440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1077</xdr:row>
      <xdr:rowOff>0</xdr:rowOff>
    </xdr:from>
    <xdr:to>
      <xdr:col>7</xdr:col>
      <xdr:colOff>403111</xdr:colOff>
      <xdr:row>1080</xdr:row>
      <xdr:rowOff>167827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63583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1095</xdr:row>
      <xdr:rowOff>0</xdr:rowOff>
    </xdr:from>
    <xdr:to>
      <xdr:col>7</xdr:col>
      <xdr:colOff>403111</xdr:colOff>
      <xdr:row>1098</xdr:row>
      <xdr:rowOff>167828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67992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1116</xdr:row>
      <xdr:rowOff>0</xdr:rowOff>
    </xdr:from>
    <xdr:to>
      <xdr:col>7</xdr:col>
      <xdr:colOff>403111</xdr:colOff>
      <xdr:row>1119</xdr:row>
      <xdr:rowOff>167828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73136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7</xdr:col>
      <xdr:colOff>403111</xdr:colOff>
      <xdr:row>1137</xdr:row>
      <xdr:rowOff>167827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77544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1155</xdr:row>
      <xdr:rowOff>0</xdr:rowOff>
    </xdr:from>
    <xdr:to>
      <xdr:col>7</xdr:col>
      <xdr:colOff>403111</xdr:colOff>
      <xdr:row>1158</xdr:row>
      <xdr:rowOff>167827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82688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7</xdr:col>
      <xdr:colOff>403111</xdr:colOff>
      <xdr:row>1176</xdr:row>
      <xdr:rowOff>167827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87097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1194</xdr:row>
      <xdr:rowOff>0</xdr:rowOff>
    </xdr:from>
    <xdr:to>
      <xdr:col>7</xdr:col>
      <xdr:colOff>403111</xdr:colOff>
      <xdr:row>1197</xdr:row>
      <xdr:rowOff>167827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92240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1212</xdr:row>
      <xdr:rowOff>0</xdr:rowOff>
    </xdr:from>
    <xdr:to>
      <xdr:col>7</xdr:col>
      <xdr:colOff>403111</xdr:colOff>
      <xdr:row>1215</xdr:row>
      <xdr:rowOff>167827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96649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1233</xdr:row>
      <xdr:rowOff>0</xdr:rowOff>
    </xdr:from>
    <xdr:to>
      <xdr:col>7</xdr:col>
      <xdr:colOff>403111</xdr:colOff>
      <xdr:row>1236</xdr:row>
      <xdr:rowOff>167827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01792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1251</xdr:row>
      <xdr:rowOff>0</xdr:rowOff>
    </xdr:from>
    <xdr:to>
      <xdr:col>7</xdr:col>
      <xdr:colOff>403111</xdr:colOff>
      <xdr:row>1254</xdr:row>
      <xdr:rowOff>167828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06201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40823</xdr:colOff>
      <xdr:row>1272</xdr:row>
      <xdr:rowOff>27213</xdr:rowOff>
    </xdr:from>
    <xdr:to>
      <xdr:col>7</xdr:col>
      <xdr:colOff>443934</xdr:colOff>
      <xdr:row>1275</xdr:row>
      <xdr:rowOff>195041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41323" y="31137224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1290</xdr:row>
      <xdr:rowOff>0</xdr:rowOff>
    </xdr:from>
    <xdr:to>
      <xdr:col>7</xdr:col>
      <xdr:colOff>403111</xdr:colOff>
      <xdr:row>1293</xdr:row>
      <xdr:rowOff>167827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15753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1311</xdr:row>
      <xdr:rowOff>0</xdr:rowOff>
    </xdr:from>
    <xdr:to>
      <xdr:col>7</xdr:col>
      <xdr:colOff>403111</xdr:colOff>
      <xdr:row>1314</xdr:row>
      <xdr:rowOff>167827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20897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1329</xdr:row>
      <xdr:rowOff>0</xdr:rowOff>
    </xdr:from>
    <xdr:to>
      <xdr:col>7</xdr:col>
      <xdr:colOff>403111</xdr:colOff>
      <xdr:row>1332</xdr:row>
      <xdr:rowOff>167827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25305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1350</xdr:row>
      <xdr:rowOff>0</xdr:rowOff>
    </xdr:from>
    <xdr:to>
      <xdr:col>7</xdr:col>
      <xdr:colOff>403111</xdr:colOff>
      <xdr:row>1353</xdr:row>
      <xdr:rowOff>167827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30449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1368</xdr:row>
      <xdr:rowOff>0</xdr:rowOff>
    </xdr:from>
    <xdr:to>
      <xdr:col>7</xdr:col>
      <xdr:colOff>403111</xdr:colOff>
      <xdr:row>1371</xdr:row>
      <xdr:rowOff>167828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34858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7</xdr:col>
      <xdr:colOff>403111</xdr:colOff>
      <xdr:row>1392</xdr:row>
      <xdr:rowOff>167828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0001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1407</xdr:row>
      <xdr:rowOff>0</xdr:rowOff>
    </xdr:from>
    <xdr:to>
      <xdr:col>7</xdr:col>
      <xdr:colOff>403111</xdr:colOff>
      <xdr:row>1410</xdr:row>
      <xdr:rowOff>167827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4410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1428</xdr:row>
      <xdr:rowOff>0</xdr:rowOff>
    </xdr:from>
    <xdr:to>
      <xdr:col>7</xdr:col>
      <xdr:colOff>403111</xdr:colOff>
      <xdr:row>1431</xdr:row>
      <xdr:rowOff>167827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9553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1446</xdr:row>
      <xdr:rowOff>0</xdr:rowOff>
    </xdr:from>
    <xdr:to>
      <xdr:col>7</xdr:col>
      <xdr:colOff>403111</xdr:colOff>
      <xdr:row>1449</xdr:row>
      <xdr:rowOff>167827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53962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7</xdr:col>
      <xdr:colOff>403111</xdr:colOff>
      <xdr:row>1470</xdr:row>
      <xdr:rowOff>167827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59106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7</xdr:col>
      <xdr:colOff>403111</xdr:colOff>
      <xdr:row>1488</xdr:row>
      <xdr:rowOff>167827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63514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1506</xdr:row>
      <xdr:rowOff>0</xdr:rowOff>
    </xdr:from>
    <xdr:to>
      <xdr:col>7</xdr:col>
      <xdr:colOff>403111</xdr:colOff>
      <xdr:row>1509</xdr:row>
      <xdr:rowOff>167827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68658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1524</xdr:row>
      <xdr:rowOff>0</xdr:rowOff>
    </xdr:from>
    <xdr:to>
      <xdr:col>7</xdr:col>
      <xdr:colOff>403111</xdr:colOff>
      <xdr:row>1527</xdr:row>
      <xdr:rowOff>167828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73067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1545</xdr:row>
      <xdr:rowOff>0</xdr:rowOff>
    </xdr:from>
    <xdr:to>
      <xdr:col>7</xdr:col>
      <xdr:colOff>403111</xdr:colOff>
      <xdr:row>1548</xdr:row>
      <xdr:rowOff>167828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78210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1563</xdr:row>
      <xdr:rowOff>0</xdr:rowOff>
    </xdr:from>
    <xdr:to>
      <xdr:col>7</xdr:col>
      <xdr:colOff>403111</xdr:colOff>
      <xdr:row>1566</xdr:row>
      <xdr:rowOff>167827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82619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1584</xdr:row>
      <xdr:rowOff>0</xdr:rowOff>
    </xdr:from>
    <xdr:to>
      <xdr:col>7</xdr:col>
      <xdr:colOff>403111</xdr:colOff>
      <xdr:row>1587</xdr:row>
      <xdr:rowOff>167827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87762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1602</xdr:row>
      <xdr:rowOff>0</xdr:rowOff>
    </xdr:from>
    <xdr:to>
      <xdr:col>7</xdr:col>
      <xdr:colOff>403111</xdr:colOff>
      <xdr:row>1605</xdr:row>
      <xdr:rowOff>167827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92171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1623</xdr:row>
      <xdr:rowOff>0</xdr:rowOff>
    </xdr:from>
    <xdr:to>
      <xdr:col>7</xdr:col>
      <xdr:colOff>403111</xdr:colOff>
      <xdr:row>1626</xdr:row>
      <xdr:rowOff>167827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97314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1641</xdr:row>
      <xdr:rowOff>0</xdr:rowOff>
    </xdr:from>
    <xdr:to>
      <xdr:col>7</xdr:col>
      <xdr:colOff>403111</xdr:colOff>
      <xdr:row>1644</xdr:row>
      <xdr:rowOff>167828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01723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1662</xdr:row>
      <xdr:rowOff>0</xdr:rowOff>
    </xdr:from>
    <xdr:to>
      <xdr:col>7</xdr:col>
      <xdr:colOff>403111</xdr:colOff>
      <xdr:row>1665</xdr:row>
      <xdr:rowOff>167828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06867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1680</xdr:row>
      <xdr:rowOff>0</xdr:rowOff>
    </xdr:from>
    <xdr:to>
      <xdr:col>7</xdr:col>
      <xdr:colOff>403111</xdr:colOff>
      <xdr:row>1683</xdr:row>
      <xdr:rowOff>167827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11275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1701</xdr:row>
      <xdr:rowOff>0</xdr:rowOff>
    </xdr:from>
    <xdr:to>
      <xdr:col>7</xdr:col>
      <xdr:colOff>403111</xdr:colOff>
      <xdr:row>1704</xdr:row>
      <xdr:rowOff>167827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16419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1719</xdr:row>
      <xdr:rowOff>0</xdr:rowOff>
    </xdr:from>
    <xdr:to>
      <xdr:col>7</xdr:col>
      <xdr:colOff>403111</xdr:colOff>
      <xdr:row>1722</xdr:row>
      <xdr:rowOff>167827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20828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1740</xdr:row>
      <xdr:rowOff>0</xdr:rowOff>
    </xdr:from>
    <xdr:to>
      <xdr:col>7</xdr:col>
      <xdr:colOff>403111</xdr:colOff>
      <xdr:row>1743</xdr:row>
      <xdr:rowOff>167827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25971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7</xdr:col>
      <xdr:colOff>403111</xdr:colOff>
      <xdr:row>1761</xdr:row>
      <xdr:rowOff>167827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0380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7</xdr:col>
      <xdr:colOff>403111</xdr:colOff>
      <xdr:row>1782</xdr:row>
      <xdr:rowOff>167827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5523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1797</xdr:row>
      <xdr:rowOff>0</xdr:rowOff>
    </xdr:from>
    <xdr:to>
      <xdr:col>7</xdr:col>
      <xdr:colOff>403111</xdr:colOff>
      <xdr:row>1800</xdr:row>
      <xdr:rowOff>167828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9932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1818</xdr:row>
      <xdr:rowOff>0</xdr:rowOff>
    </xdr:from>
    <xdr:to>
      <xdr:col>7</xdr:col>
      <xdr:colOff>403111</xdr:colOff>
      <xdr:row>1821</xdr:row>
      <xdr:rowOff>167828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45076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7</xdr:col>
      <xdr:colOff>403111</xdr:colOff>
      <xdr:row>1839</xdr:row>
      <xdr:rowOff>167827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49484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7</xdr:col>
      <xdr:colOff>403111</xdr:colOff>
      <xdr:row>1860</xdr:row>
      <xdr:rowOff>167827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54628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1875</xdr:row>
      <xdr:rowOff>0</xdr:rowOff>
    </xdr:from>
    <xdr:to>
      <xdr:col>7</xdr:col>
      <xdr:colOff>403111</xdr:colOff>
      <xdr:row>1878</xdr:row>
      <xdr:rowOff>167827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59036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1896</xdr:row>
      <xdr:rowOff>0</xdr:rowOff>
    </xdr:from>
    <xdr:to>
      <xdr:col>7</xdr:col>
      <xdr:colOff>403111</xdr:colOff>
      <xdr:row>1899</xdr:row>
      <xdr:rowOff>167827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64180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1914</xdr:row>
      <xdr:rowOff>0</xdr:rowOff>
    </xdr:from>
    <xdr:to>
      <xdr:col>7</xdr:col>
      <xdr:colOff>403111</xdr:colOff>
      <xdr:row>1917</xdr:row>
      <xdr:rowOff>167828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68589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1935</xdr:row>
      <xdr:rowOff>0</xdr:rowOff>
    </xdr:from>
    <xdr:to>
      <xdr:col>7</xdr:col>
      <xdr:colOff>403111</xdr:colOff>
      <xdr:row>1938</xdr:row>
      <xdr:rowOff>167828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73732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1953</xdr:row>
      <xdr:rowOff>0</xdr:rowOff>
    </xdr:from>
    <xdr:to>
      <xdr:col>7</xdr:col>
      <xdr:colOff>403111</xdr:colOff>
      <xdr:row>1956</xdr:row>
      <xdr:rowOff>167827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78141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1974</xdr:row>
      <xdr:rowOff>0</xdr:rowOff>
    </xdr:from>
    <xdr:to>
      <xdr:col>7</xdr:col>
      <xdr:colOff>403111</xdr:colOff>
      <xdr:row>1977</xdr:row>
      <xdr:rowOff>167827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83284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1992</xdr:row>
      <xdr:rowOff>0</xdr:rowOff>
    </xdr:from>
    <xdr:to>
      <xdr:col>7</xdr:col>
      <xdr:colOff>403111</xdr:colOff>
      <xdr:row>1995</xdr:row>
      <xdr:rowOff>167827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87693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2013</xdr:row>
      <xdr:rowOff>0</xdr:rowOff>
    </xdr:from>
    <xdr:to>
      <xdr:col>7</xdr:col>
      <xdr:colOff>403111</xdr:colOff>
      <xdr:row>2016</xdr:row>
      <xdr:rowOff>167827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92837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7</xdr:col>
      <xdr:colOff>403111</xdr:colOff>
      <xdr:row>2034</xdr:row>
      <xdr:rowOff>167827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97245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7</xdr:col>
      <xdr:colOff>403111</xdr:colOff>
      <xdr:row>2055</xdr:row>
      <xdr:rowOff>167827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02389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2070</xdr:row>
      <xdr:rowOff>0</xdr:rowOff>
    </xdr:from>
    <xdr:to>
      <xdr:col>7</xdr:col>
      <xdr:colOff>403111</xdr:colOff>
      <xdr:row>2073</xdr:row>
      <xdr:rowOff>167828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06798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2091</xdr:row>
      <xdr:rowOff>0</xdr:rowOff>
    </xdr:from>
    <xdr:to>
      <xdr:col>7</xdr:col>
      <xdr:colOff>403111</xdr:colOff>
      <xdr:row>2094</xdr:row>
      <xdr:rowOff>167828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11941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2109</xdr:row>
      <xdr:rowOff>0</xdr:rowOff>
    </xdr:from>
    <xdr:to>
      <xdr:col>7</xdr:col>
      <xdr:colOff>403111</xdr:colOff>
      <xdr:row>2112</xdr:row>
      <xdr:rowOff>167827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16350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2130</xdr:row>
      <xdr:rowOff>0</xdr:rowOff>
    </xdr:from>
    <xdr:to>
      <xdr:col>7</xdr:col>
      <xdr:colOff>403111</xdr:colOff>
      <xdr:row>2133</xdr:row>
      <xdr:rowOff>167827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21493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2148</xdr:row>
      <xdr:rowOff>0</xdr:rowOff>
    </xdr:from>
    <xdr:to>
      <xdr:col>7</xdr:col>
      <xdr:colOff>403111</xdr:colOff>
      <xdr:row>2151</xdr:row>
      <xdr:rowOff>167827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25902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2169</xdr:row>
      <xdr:rowOff>0</xdr:rowOff>
    </xdr:from>
    <xdr:to>
      <xdr:col>7</xdr:col>
      <xdr:colOff>403111</xdr:colOff>
      <xdr:row>2172</xdr:row>
      <xdr:rowOff>167827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31045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2187</xdr:row>
      <xdr:rowOff>0</xdr:rowOff>
    </xdr:from>
    <xdr:to>
      <xdr:col>7</xdr:col>
      <xdr:colOff>403111</xdr:colOff>
      <xdr:row>2190</xdr:row>
      <xdr:rowOff>167828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35454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2208</xdr:row>
      <xdr:rowOff>0</xdr:rowOff>
    </xdr:from>
    <xdr:to>
      <xdr:col>7</xdr:col>
      <xdr:colOff>403111</xdr:colOff>
      <xdr:row>2211</xdr:row>
      <xdr:rowOff>167828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40598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2226</xdr:row>
      <xdr:rowOff>0</xdr:rowOff>
    </xdr:from>
    <xdr:to>
      <xdr:col>7</xdr:col>
      <xdr:colOff>403111</xdr:colOff>
      <xdr:row>2229</xdr:row>
      <xdr:rowOff>167827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45006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2247</xdr:row>
      <xdr:rowOff>0</xdr:rowOff>
    </xdr:from>
    <xdr:to>
      <xdr:col>7</xdr:col>
      <xdr:colOff>403111</xdr:colOff>
      <xdr:row>2250</xdr:row>
      <xdr:rowOff>167827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0150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2265</xdr:row>
      <xdr:rowOff>0</xdr:rowOff>
    </xdr:from>
    <xdr:to>
      <xdr:col>7</xdr:col>
      <xdr:colOff>403111</xdr:colOff>
      <xdr:row>2268</xdr:row>
      <xdr:rowOff>167827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4559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2286</xdr:row>
      <xdr:rowOff>0</xdr:rowOff>
    </xdr:from>
    <xdr:to>
      <xdr:col>7</xdr:col>
      <xdr:colOff>403111</xdr:colOff>
      <xdr:row>2289</xdr:row>
      <xdr:rowOff>167827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9702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2304</xdr:row>
      <xdr:rowOff>0</xdr:rowOff>
    </xdr:from>
    <xdr:to>
      <xdr:col>7</xdr:col>
      <xdr:colOff>403111</xdr:colOff>
      <xdr:row>2307</xdr:row>
      <xdr:rowOff>167827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64111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2325</xdr:row>
      <xdr:rowOff>0</xdr:rowOff>
    </xdr:from>
    <xdr:to>
      <xdr:col>7</xdr:col>
      <xdr:colOff>403111</xdr:colOff>
      <xdr:row>2328</xdr:row>
      <xdr:rowOff>167827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69254821"/>
          <a:ext cx="1954325" cy="90261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7</xdr:col>
      <xdr:colOff>418419</xdr:colOff>
      <xdr:row>6</xdr:row>
      <xdr:rowOff>152520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69594" y="50006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7</xdr:col>
      <xdr:colOff>418419</xdr:colOff>
      <xdr:row>27</xdr:row>
      <xdr:rowOff>152519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69594" y="575071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7</xdr:col>
      <xdr:colOff>403111</xdr:colOff>
      <xdr:row>45</xdr:row>
      <xdr:rowOff>167827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042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403111</xdr:colOff>
      <xdr:row>66</xdr:row>
      <xdr:rowOff>167827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185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7</xdr:col>
      <xdr:colOff>403111</xdr:colOff>
      <xdr:row>84</xdr:row>
      <xdr:rowOff>167828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594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7</xdr:col>
      <xdr:colOff>403111</xdr:colOff>
      <xdr:row>105</xdr:row>
      <xdr:rowOff>167828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737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7</xdr:col>
      <xdr:colOff>403111</xdr:colOff>
      <xdr:row>123</xdr:row>
      <xdr:rowOff>167827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146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7</xdr:col>
      <xdr:colOff>403111</xdr:colOff>
      <xdr:row>144</xdr:row>
      <xdr:rowOff>167827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4290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7</xdr:col>
      <xdr:colOff>403111</xdr:colOff>
      <xdr:row>162</xdr:row>
      <xdr:rowOff>167827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8698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7</xdr:col>
      <xdr:colOff>403111</xdr:colOff>
      <xdr:row>183</xdr:row>
      <xdr:rowOff>167827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43842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7</xdr:col>
      <xdr:colOff>403111</xdr:colOff>
      <xdr:row>201</xdr:row>
      <xdr:rowOff>167828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48250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44896</xdr:colOff>
      <xdr:row>219</xdr:row>
      <xdr:rowOff>0</xdr:rowOff>
    </xdr:from>
    <xdr:to>
      <xdr:col>7</xdr:col>
      <xdr:colOff>457532</xdr:colOff>
      <xdr:row>222</xdr:row>
      <xdr:rowOff>167828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426396" y="53394429"/>
          <a:ext cx="1963850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237</xdr:row>
      <xdr:rowOff>0</xdr:rowOff>
    </xdr:from>
    <xdr:to>
      <xdr:col>7</xdr:col>
      <xdr:colOff>403111</xdr:colOff>
      <xdr:row>240</xdr:row>
      <xdr:rowOff>167827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57803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258</xdr:row>
      <xdr:rowOff>0</xdr:rowOff>
    </xdr:from>
    <xdr:to>
      <xdr:col>7</xdr:col>
      <xdr:colOff>403111</xdr:colOff>
      <xdr:row>261</xdr:row>
      <xdr:rowOff>167827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62946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276</xdr:row>
      <xdr:rowOff>0</xdr:rowOff>
    </xdr:from>
    <xdr:to>
      <xdr:col>7</xdr:col>
      <xdr:colOff>403111</xdr:colOff>
      <xdr:row>279</xdr:row>
      <xdr:rowOff>167827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67355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7</xdr:col>
      <xdr:colOff>403111</xdr:colOff>
      <xdr:row>300</xdr:row>
      <xdr:rowOff>167827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72498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315</xdr:row>
      <xdr:rowOff>0</xdr:rowOff>
    </xdr:from>
    <xdr:to>
      <xdr:col>7</xdr:col>
      <xdr:colOff>403111</xdr:colOff>
      <xdr:row>318</xdr:row>
      <xdr:rowOff>167827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76907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7</xdr:col>
      <xdr:colOff>403111</xdr:colOff>
      <xdr:row>339</xdr:row>
      <xdr:rowOff>167827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82051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354</xdr:row>
      <xdr:rowOff>0</xdr:rowOff>
    </xdr:from>
    <xdr:to>
      <xdr:col>7</xdr:col>
      <xdr:colOff>403111</xdr:colOff>
      <xdr:row>357</xdr:row>
      <xdr:rowOff>167828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86459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375</xdr:row>
      <xdr:rowOff>0</xdr:rowOff>
    </xdr:from>
    <xdr:to>
      <xdr:col>7</xdr:col>
      <xdr:colOff>403111</xdr:colOff>
      <xdr:row>378</xdr:row>
      <xdr:rowOff>167828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91603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393</xdr:row>
      <xdr:rowOff>0</xdr:rowOff>
    </xdr:from>
    <xdr:to>
      <xdr:col>7</xdr:col>
      <xdr:colOff>403111</xdr:colOff>
      <xdr:row>396</xdr:row>
      <xdr:rowOff>167827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96012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414</xdr:row>
      <xdr:rowOff>0</xdr:rowOff>
    </xdr:from>
    <xdr:to>
      <xdr:col>7</xdr:col>
      <xdr:colOff>403111</xdr:colOff>
      <xdr:row>417</xdr:row>
      <xdr:rowOff>167827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1155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432</xdr:row>
      <xdr:rowOff>0</xdr:rowOff>
    </xdr:from>
    <xdr:to>
      <xdr:col>7</xdr:col>
      <xdr:colOff>403111</xdr:colOff>
      <xdr:row>435</xdr:row>
      <xdr:rowOff>167827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556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453</xdr:row>
      <xdr:rowOff>0</xdr:rowOff>
    </xdr:from>
    <xdr:to>
      <xdr:col>7</xdr:col>
      <xdr:colOff>403111</xdr:colOff>
      <xdr:row>456</xdr:row>
      <xdr:rowOff>167827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10707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471</xdr:row>
      <xdr:rowOff>0</xdr:rowOff>
    </xdr:from>
    <xdr:to>
      <xdr:col>7</xdr:col>
      <xdr:colOff>403111</xdr:colOff>
      <xdr:row>474</xdr:row>
      <xdr:rowOff>167828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15116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7</xdr:col>
      <xdr:colOff>403111</xdr:colOff>
      <xdr:row>495</xdr:row>
      <xdr:rowOff>167828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0259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510</xdr:row>
      <xdr:rowOff>0</xdr:rowOff>
    </xdr:from>
    <xdr:to>
      <xdr:col>7</xdr:col>
      <xdr:colOff>403111</xdr:colOff>
      <xdr:row>513</xdr:row>
      <xdr:rowOff>167827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4668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531</xdr:row>
      <xdr:rowOff>0</xdr:rowOff>
    </xdr:from>
    <xdr:to>
      <xdr:col>7</xdr:col>
      <xdr:colOff>403111</xdr:colOff>
      <xdr:row>534</xdr:row>
      <xdr:rowOff>167827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9812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549</xdr:row>
      <xdr:rowOff>0</xdr:rowOff>
    </xdr:from>
    <xdr:to>
      <xdr:col>7</xdr:col>
      <xdr:colOff>403111</xdr:colOff>
      <xdr:row>552</xdr:row>
      <xdr:rowOff>167827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34220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7</xdr:col>
      <xdr:colOff>403111</xdr:colOff>
      <xdr:row>573</xdr:row>
      <xdr:rowOff>167827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39364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588</xdr:row>
      <xdr:rowOff>0</xdr:rowOff>
    </xdr:from>
    <xdr:to>
      <xdr:col>7</xdr:col>
      <xdr:colOff>403111</xdr:colOff>
      <xdr:row>591</xdr:row>
      <xdr:rowOff>167827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43773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609</xdr:row>
      <xdr:rowOff>0</xdr:rowOff>
    </xdr:from>
    <xdr:to>
      <xdr:col>7</xdr:col>
      <xdr:colOff>403111</xdr:colOff>
      <xdr:row>612</xdr:row>
      <xdr:rowOff>167827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48916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627</xdr:row>
      <xdr:rowOff>0</xdr:rowOff>
    </xdr:from>
    <xdr:to>
      <xdr:col>7</xdr:col>
      <xdr:colOff>403111</xdr:colOff>
      <xdr:row>630</xdr:row>
      <xdr:rowOff>167828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3325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648</xdr:row>
      <xdr:rowOff>0</xdr:rowOff>
    </xdr:from>
    <xdr:to>
      <xdr:col>7</xdr:col>
      <xdr:colOff>403111</xdr:colOff>
      <xdr:row>651</xdr:row>
      <xdr:rowOff>167828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8468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666</xdr:row>
      <xdr:rowOff>0</xdr:rowOff>
    </xdr:from>
    <xdr:to>
      <xdr:col>7</xdr:col>
      <xdr:colOff>403111</xdr:colOff>
      <xdr:row>669</xdr:row>
      <xdr:rowOff>167827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62877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687</xdr:row>
      <xdr:rowOff>0</xdr:rowOff>
    </xdr:from>
    <xdr:to>
      <xdr:col>7</xdr:col>
      <xdr:colOff>403111</xdr:colOff>
      <xdr:row>690</xdr:row>
      <xdr:rowOff>167827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68021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705</xdr:row>
      <xdr:rowOff>0</xdr:rowOff>
    </xdr:from>
    <xdr:to>
      <xdr:col>7</xdr:col>
      <xdr:colOff>403111</xdr:colOff>
      <xdr:row>708</xdr:row>
      <xdr:rowOff>167827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72429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7</xdr:col>
      <xdr:colOff>403111</xdr:colOff>
      <xdr:row>729</xdr:row>
      <xdr:rowOff>167827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77573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7</xdr:col>
      <xdr:colOff>403111</xdr:colOff>
      <xdr:row>747</xdr:row>
      <xdr:rowOff>167828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81981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765</xdr:row>
      <xdr:rowOff>0</xdr:rowOff>
    </xdr:from>
    <xdr:to>
      <xdr:col>7</xdr:col>
      <xdr:colOff>403111</xdr:colOff>
      <xdr:row>768</xdr:row>
      <xdr:rowOff>167828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87125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7</xdr:col>
      <xdr:colOff>403111</xdr:colOff>
      <xdr:row>786</xdr:row>
      <xdr:rowOff>167827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1534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7</xdr:col>
      <xdr:colOff>403111</xdr:colOff>
      <xdr:row>807</xdr:row>
      <xdr:rowOff>167827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6677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822</xdr:row>
      <xdr:rowOff>0</xdr:rowOff>
    </xdr:from>
    <xdr:to>
      <xdr:col>7</xdr:col>
      <xdr:colOff>403111</xdr:colOff>
      <xdr:row>825</xdr:row>
      <xdr:rowOff>167827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01086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843</xdr:row>
      <xdr:rowOff>0</xdr:rowOff>
    </xdr:from>
    <xdr:to>
      <xdr:col>7</xdr:col>
      <xdr:colOff>403111</xdr:colOff>
      <xdr:row>846</xdr:row>
      <xdr:rowOff>167827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06229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861</xdr:row>
      <xdr:rowOff>0</xdr:rowOff>
    </xdr:from>
    <xdr:to>
      <xdr:col>7</xdr:col>
      <xdr:colOff>403111</xdr:colOff>
      <xdr:row>864</xdr:row>
      <xdr:rowOff>167827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10638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7</xdr:col>
      <xdr:colOff>403111</xdr:colOff>
      <xdr:row>885</xdr:row>
      <xdr:rowOff>167827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15782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7</xdr:col>
      <xdr:colOff>403111</xdr:colOff>
      <xdr:row>903</xdr:row>
      <xdr:rowOff>167828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0190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921</xdr:row>
      <xdr:rowOff>0</xdr:rowOff>
    </xdr:from>
    <xdr:to>
      <xdr:col>7</xdr:col>
      <xdr:colOff>403111</xdr:colOff>
      <xdr:row>924</xdr:row>
      <xdr:rowOff>167828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5334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939</xdr:row>
      <xdr:rowOff>0</xdr:rowOff>
    </xdr:from>
    <xdr:to>
      <xdr:col>7</xdr:col>
      <xdr:colOff>403111</xdr:colOff>
      <xdr:row>942</xdr:row>
      <xdr:rowOff>167827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9743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960</xdr:row>
      <xdr:rowOff>0</xdr:rowOff>
    </xdr:from>
    <xdr:to>
      <xdr:col>7</xdr:col>
      <xdr:colOff>403111</xdr:colOff>
      <xdr:row>963</xdr:row>
      <xdr:rowOff>167827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34886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978</xdr:row>
      <xdr:rowOff>0</xdr:rowOff>
    </xdr:from>
    <xdr:to>
      <xdr:col>7</xdr:col>
      <xdr:colOff>403111</xdr:colOff>
      <xdr:row>981</xdr:row>
      <xdr:rowOff>167827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39295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999</xdr:row>
      <xdr:rowOff>0</xdr:rowOff>
    </xdr:from>
    <xdr:to>
      <xdr:col>7</xdr:col>
      <xdr:colOff>403111</xdr:colOff>
      <xdr:row>1002</xdr:row>
      <xdr:rowOff>167827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4438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1017</xdr:row>
      <xdr:rowOff>0</xdr:rowOff>
    </xdr:from>
    <xdr:to>
      <xdr:col>7</xdr:col>
      <xdr:colOff>403111</xdr:colOff>
      <xdr:row>1020</xdr:row>
      <xdr:rowOff>167828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8847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1038</xdr:row>
      <xdr:rowOff>0</xdr:rowOff>
    </xdr:from>
    <xdr:to>
      <xdr:col>7</xdr:col>
      <xdr:colOff>403111</xdr:colOff>
      <xdr:row>1041</xdr:row>
      <xdr:rowOff>167828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53990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1056</xdr:row>
      <xdr:rowOff>0</xdr:rowOff>
    </xdr:from>
    <xdr:to>
      <xdr:col>7</xdr:col>
      <xdr:colOff>403111</xdr:colOff>
      <xdr:row>1059</xdr:row>
      <xdr:rowOff>167827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58399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1077</xdr:row>
      <xdr:rowOff>0</xdr:rowOff>
    </xdr:from>
    <xdr:to>
      <xdr:col>7</xdr:col>
      <xdr:colOff>403111</xdr:colOff>
      <xdr:row>1080</xdr:row>
      <xdr:rowOff>167827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63543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1095</xdr:row>
      <xdr:rowOff>0</xdr:rowOff>
    </xdr:from>
    <xdr:to>
      <xdr:col>7</xdr:col>
      <xdr:colOff>403111</xdr:colOff>
      <xdr:row>1098</xdr:row>
      <xdr:rowOff>167827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67951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1116</xdr:row>
      <xdr:rowOff>0</xdr:rowOff>
    </xdr:from>
    <xdr:to>
      <xdr:col>7</xdr:col>
      <xdr:colOff>403111</xdr:colOff>
      <xdr:row>1119</xdr:row>
      <xdr:rowOff>167827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73095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7</xdr:col>
      <xdr:colOff>403111</xdr:colOff>
      <xdr:row>1137</xdr:row>
      <xdr:rowOff>167827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77504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1155</xdr:row>
      <xdr:rowOff>0</xdr:rowOff>
    </xdr:from>
    <xdr:to>
      <xdr:col>7</xdr:col>
      <xdr:colOff>403111</xdr:colOff>
      <xdr:row>1158</xdr:row>
      <xdr:rowOff>167827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82647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7</xdr:col>
      <xdr:colOff>403111</xdr:colOff>
      <xdr:row>1176</xdr:row>
      <xdr:rowOff>167828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87056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1194</xdr:row>
      <xdr:rowOff>0</xdr:rowOff>
    </xdr:from>
    <xdr:to>
      <xdr:col>7</xdr:col>
      <xdr:colOff>403111</xdr:colOff>
      <xdr:row>1197</xdr:row>
      <xdr:rowOff>167828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2199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1212</xdr:row>
      <xdr:rowOff>0</xdr:rowOff>
    </xdr:from>
    <xdr:to>
      <xdr:col>7</xdr:col>
      <xdr:colOff>403111</xdr:colOff>
      <xdr:row>1215</xdr:row>
      <xdr:rowOff>167827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6608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1233</xdr:row>
      <xdr:rowOff>0</xdr:rowOff>
    </xdr:from>
    <xdr:to>
      <xdr:col>7</xdr:col>
      <xdr:colOff>403111</xdr:colOff>
      <xdr:row>1236</xdr:row>
      <xdr:rowOff>167827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01752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1251</xdr:row>
      <xdr:rowOff>0</xdr:rowOff>
    </xdr:from>
    <xdr:to>
      <xdr:col>7</xdr:col>
      <xdr:colOff>403111</xdr:colOff>
      <xdr:row>1254</xdr:row>
      <xdr:rowOff>167827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06160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1272</xdr:row>
      <xdr:rowOff>0</xdr:rowOff>
    </xdr:from>
    <xdr:to>
      <xdr:col>7</xdr:col>
      <xdr:colOff>403111</xdr:colOff>
      <xdr:row>1275</xdr:row>
      <xdr:rowOff>167827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1130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1290</xdr:row>
      <xdr:rowOff>0</xdr:rowOff>
    </xdr:from>
    <xdr:to>
      <xdr:col>7</xdr:col>
      <xdr:colOff>403111</xdr:colOff>
      <xdr:row>1293</xdr:row>
      <xdr:rowOff>167828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15712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1311</xdr:row>
      <xdr:rowOff>0</xdr:rowOff>
    </xdr:from>
    <xdr:to>
      <xdr:col>7</xdr:col>
      <xdr:colOff>403111</xdr:colOff>
      <xdr:row>1314</xdr:row>
      <xdr:rowOff>167828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20856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1329</xdr:row>
      <xdr:rowOff>0</xdr:rowOff>
    </xdr:from>
    <xdr:to>
      <xdr:col>7</xdr:col>
      <xdr:colOff>403111</xdr:colOff>
      <xdr:row>1332</xdr:row>
      <xdr:rowOff>167827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25265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1350</xdr:row>
      <xdr:rowOff>0</xdr:rowOff>
    </xdr:from>
    <xdr:to>
      <xdr:col>7</xdr:col>
      <xdr:colOff>403111</xdr:colOff>
      <xdr:row>1353</xdr:row>
      <xdr:rowOff>167827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0408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1368</xdr:row>
      <xdr:rowOff>0</xdr:rowOff>
    </xdr:from>
    <xdr:to>
      <xdr:col>7</xdr:col>
      <xdr:colOff>403111</xdr:colOff>
      <xdr:row>1371</xdr:row>
      <xdr:rowOff>167827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4817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7</xdr:col>
      <xdr:colOff>403111</xdr:colOff>
      <xdr:row>1392</xdr:row>
      <xdr:rowOff>167827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9960857"/>
          <a:ext cx="1954325" cy="90261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3</xdr:row>
      <xdr:rowOff>0</xdr:rowOff>
    </xdr:from>
    <xdr:to>
      <xdr:col>5</xdr:col>
      <xdr:colOff>1672787</xdr:colOff>
      <xdr:row>7</xdr:row>
      <xdr:rowOff>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9334" y="476250"/>
          <a:ext cx="1672786" cy="77258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1672786</xdr:colOff>
      <xdr:row>23</xdr:row>
      <xdr:rowOff>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7254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1672786</xdr:colOff>
      <xdr:row>37</xdr:row>
      <xdr:rowOff>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382250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1672786</xdr:colOff>
      <xdr:row>52</xdr:row>
      <xdr:rowOff>158750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7351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1672786</xdr:colOff>
      <xdr:row>70</xdr:row>
      <xdr:rowOff>158750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21129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1672786</xdr:colOff>
      <xdr:row>85</xdr:row>
      <xdr:rowOff>158750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27955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1672786</xdr:colOff>
      <xdr:row>100</xdr:row>
      <xdr:rowOff>158750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31257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1672786</xdr:colOff>
      <xdr:row>115</xdr:row>
      <xdr:rowOff>158750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38465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1672786</xdr:colOff>
      <xdr:row>130</xdr:row>
      <xdr:rowOff>158750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41767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1672786</xdr:colOff>
      <xdr:row>145</xdr:row>
      <xdr:rowOff>158750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48974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1672786</xdr:colOff>
      <xdr:row>160</xdr:row>
      <xdr:rowOff>158750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52276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1672786</xdr:colOff>
      <xdr:row>175</xdr:row>
      <xdr:rowOff>158750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59483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5</xdr:col>
      <xdr:colOff>1672786</xdr:colOff>
      <xdr:row>190</xdr:row>
      <xdr:rowOff>158750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62785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202</xdr:row>
      <xdr:rowOff>0</xdr:rowOff>
    </xdr:from>
    <xdr:to>
      <xdr:col>5</xdr:col>
      <xdr:colOff>1672786</xdr:colOff>
      <xdr:row>205</xdr:row>
      <xdr:rowOff>158750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69992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1672786</xdr:colOff>
      <xdr:row>220</xdr:row>
      <xdr:rowOff>158750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73294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1672786</xdr:colOff>
      <xdr:row>235</xdr:row>
      <xdr:rowOff>158750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80502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1672786</xdr:colOff>
      <xdr:row>250</xdr:row>
      <xdr:rowOff>158750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83804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1672786</xdr:colOff>
      <xdr:row>265</xdr:row>
      <xdr:rowOff>158750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91011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1672786</xdr:colOff>
      <xdr:row>280</xdr:row>
      <xdr:rowOff>158750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94313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1672786</xdr:colOff>
      <xdr:row>295</xdr:row>
      <xdr:rowOff>158750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1520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1672786</xdr:colOff>
      <xdr:row>310</xdr:row>
      <xdr:rowOff>158750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4822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1672786</xdr:colOff>
      <xdr:row>325</xdr:row>
      <xdr:rowOff>158750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12029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1672786</xdr:colOff>
      <xdr:row>340</xdr:row>
      <xdr:rowOff>158750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15331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352</xdr:row>
      <xdr:rowOff>0</xdr:rowOff>
    </xdr:from>
    <xdr:to>
      <xdr:col>5</xdr:col>
      <xdr:colOff>1672786</xdr:colOff>
      <xdr:row>355</xdr:row>
      <xdr:rowOff>158750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22539125"/>
          <a:ext cx="1672786" cy="7778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</xdr:colOff>
      <xdr:row>3</xdr:row>
      <xdr:rowOff>119060</xdr:rowOff>
    </xdr:from>
    <xdr:to>
      <xdr:col>6</xdr:col>
      <xdr:colOff>5910</xdr:colOff>
      <xdr:row>6</xdr:row>
      <xdr:rowOff>75404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26343" y="619123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1672786</xdr:colOff>
      <xdr:row>22</xdr:row>
      <xdr:rowOff>15875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7441406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1672786</xdr:colOff>
      <xdr:row>37</xdr:row>
      <xdr:rowOff>15875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0870406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1672786</xdr:colOff>
      <xdr:row>52</xdr:row>
      <xdr:rowOff>15875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7776031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1672786</xdr:colOff>
      <xdr:row>70</xdr:row>
      <xdr:rowOff>15875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170509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1672786</xdr:colOff>
      <xdr:row>85</xdr:row>
      <xdr:rowOff>15875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861071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1672786</xdr:colOff>
      <xdr:row>100</xdr:row>
      <xdr:rowOff>15875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3203971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1672786</xdr:colOff>
      <xdr:row>115</xdr:row>
      <xdr:rowOff>15875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3932634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1672786</xdr:colOff>
      <xdr:row>130</xdr:row>
      <xdr:rowOff>15875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4275534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1672786</xdr:colOff>
      <xdr:row>145</xdr:row>
      <xdr:rowOff>15875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5004196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1672786</xdr:colOff>
      <xdr:row>175</xdr:row>
      <xdr:rowOff>15875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60757594"/>
          <a:ext cx="1672786" cy="7778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63499</xdr:rowOff>
    </xdr:from>
    <xdr:to>
      <xdr:col>2</xdr:col>
      <xdr:colOff>285749</xdr:colOff>
      <xdr:row>4</xdr:row>
      <xdr:rowOff>307432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75165" y="63499"/>
          <a:ext cx="2254251" cy="10482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0</xdr:colOff>
      <xdr:row>0</xdr:row>
      <xdr:rowOff>84664</xdr:rowOff>
    </xdr:from>
    <xdr:to>
      <xdr:col>29</xdr:col>
      <xdr:colOff>10585</xdr:colOff>
      <xdr:row>5</xdr:row>
      <xdr:rowOff>11097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525000" y="84664"/>
          <a:ext cx="2254251" cy="104826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</xdr:colOff>
      <xdr:row>3</xdr:row>
      <xdr:rowOff>35718</xdr:rowOff>
    </xdr:from>
    <xdr:to>
      <xdr:col>6</xdr:col>
      <xdr:colOff>339207</xdr:colOff>
      <xdr:row>6</xdr:row>
      <xdr:rowOff>142874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26343" y="535781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6</xdr:col>
      <xdr:colOff>303489</xdr:colOff>
      <xdr:row>23</xdr:row>
      <xdr:rowOff>4762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7441406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6</xdr:col>
      <xdr:colOff>303489</xdr:colOff>
      <xdr:row>37</xdr:row>
      <xdr:rowOff>130968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0703719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6</xdr:col>
      <xdr:colOff>303489</xdr:colOff>
      <xdr:row>53</xdr:row>
      <xdr:rowOff>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7645063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6</xdr:col>
      <xdr:colOff>303489</xdr:colOff>
      <xdr:row>70</xdr:row>
      <xdr:rowOff>161924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1574125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6</xdr:col>
      <xdr:colOff>303489</xdr:colOff>
      <xdr:row>85</xdr:row>
      <xdr:rowOff>161924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8479750"/>
          <a:ext cx="2006083" cy="928687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790575</xdr:colOff>
      <xdr:row>0</xdr:row>
      <xdr:rowOff>58674</xdr:rowOff>
    </xdr:to>
    <xdr:pic>
      <xdr:nvPicPr>
        <xdr:cNvPr id="2" name="Image 1" descr="Handisport logo fédérale.jpg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" y="57150"/>
          <a:ext cx="790575" cy="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0</xdr:row>
      <xdr:rowOff>85725</xdr:rowOff>
    </xdr:from>
    <xdr:to>
      <xdr:col>2</xdr:col>
      <xdr:colOff>685176</xdr:colOff>
      <xdr:row>3</xdr:row>
      <xdr:rowOff>219075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90550" y="85725"/>
          <a:ext cx="2304426" cy="1066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3</xdr:row>
      <xdr:rowOff>85725</xdr:rowOff>
    </xdr:from>
    <xdr:to>
      <xdr:col>15</xdr:col>
      <xdr:colOff>834508</xdr:colOff>
      <xdr:row>5</xdr:row>
      <xdr:rowOff>357187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86475" y="571500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495300</xdr:colOff>
      <xdr:row>15</xdr:row>
      <xdr:rowOff>142875</xdr:rowOff>
    </xdr:from>
    <xdr:to>
      <xdr:col>15</xdr:col>
      <xdr:colOff>844033</xdr:colOff>
      <xdr:row>21</xdr:row>
      <xdr:rowOff>119062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96000" y="3810000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495300</xdr:colOff>
      <xdr:row>34</xdr:row>
      <xdr:rowOff>0</xdr:rowOff>
    </xdr:from>
    <xdr:to>
      <xdr:col>15</xdr:col>
      <xdr:colOff>844033</xdr:colOff>
      <xdr:row>37</xdr:row>
      <xdr:rowOff>119062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96000" y="7724775"/>
          <a:ext cx="2006083" cy="928687"/>
        </a:xfrm>
        <a:prstGeom prst="rect">
          <a:avLst/>
        </a:prstGeom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externalLinkPath" Target="/Documents%20Pascal/Sarbacane/Challenge%20jeunes%20Vichy/Challenge%20jeunes%202013%20classement.xlsx" TargetMode="External"/><Relationship Id="rId4" Type="http://schemas.openxmlformats.org/officeDocument/2006/relationships/vmlDrawing" Target="../drawings/vmlDrawing1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externalLinkPath" Target="/Documents%20Pascal/Sarbacane/Challenge%20jeunes%20Vichy/Challenge%20jeunes%202013%20classement.xlsx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opLeftCell="A7" zoomScaleNormal="100" workbookViewId="0">
      <selection activeCell="N17" sqref="N17"/>
    </sheetView>
  </sheetViews>
  <sheetFormatPr baseColWidth="10" defaultColWidth="11.5703125" defaultRowHeight="12.75" x14ac:dyDescent="0.2"/>
  <cols>
    <col min="1" max="16384" width="11.5703125" style="558"/>
  </cols>
  <sheetData>
    <row r="1" spans="1:2" ht="26.25" x14ac:dyDescent="0.4">
      <c r="A1" s="557"/>
    </row>
    <row r="3" spans="1:2" ht="25.5" x14ac:dyDescent="0.5">
      <c r="B3" s="559" t="s">
        <v>0</v>
      </c>
    </row>
    <row r="5" spans="1:2" ht="16.5" x14ac:dyDescent="0.3">
      <c r="B5" s="560" t="s">
        <v>1</v>
      </c>
    </row>
    <row r="6" spans="1:2" ht="16.5" x14ac:dyDescent="0.3">
      <c r="B6" s="560"/>
    </row>
    <row r="7" spans="1:2" ht="16.5" x14ac:dyDescent="0.3">
      <c r="B7" s="560" t="s">
        <v>2</v>
      </c>
    </row>
    <row r="8" spans="1:2" ht="16.5" x14ac:dyDescent="0.3">
      <c r="B8" s="560"/>
    </row>
    <row r="9" spans="1:2" ht="16.5" x14ac:dyDescent="0.3">
      <c r="B9" s="560" t="s">
        <v>3</v>
      </c>
    </row>
    <row r="10" spans="1:2" ht="16.5" x14ac:dyDescent="0.3">
      <c r="B10" s="560"/>
    </row>
    <row r="11" spans="1:2" ht="18" customHeight="1" x14ac:dyDescent="0.5">
      <c r="B11" s="561" t="s">
        <v>4</v>
      </c>
    </row>
    <row r="12" spans="1:2" ht="16.5" x14ac:dyDescent="0.2">
      <c r="B12" s="562" t="s">
        <v>5</v>
      </c>
    </row>
    <row r="13" spans="1:2" ht="16.5" x14ac:dyDescent="0.2">
      <c r="B13" s="562" t="s">
        <v>6</v>
      </c>
    </row>
    <row r="14" spans="1:2" ht="16.5" x14ac:dyDescent="0.2">
      <c r="B14" s="562" t="s">
        <v>7</v>
      </c>
    </row>
    <row r="15" spans="1:2" ht="16.5" x14ac:dyDescent="0.2">
      <c r="B15" s="562" t="s">
        <v>8</v>
      </c>
    </row>
    <row r="16" spans="1:2" ht="16.5" x14ac:dyDescent="0.2">
      <c r="B16" s="562" t="s">
        <v>9</v>
      </c>
    </row>
    <row r="17" spans="2:9" ht="16.5" x14ac:dyDescent="0.2">
      <c r="B17" s="562" t="s">
        <v>10</v>
      </c>
    </row>
    <row r="18" spans="2:9" ht="16.5" x14ac:dyDescent="0.2">
      <c r="B18" s="562" t="s">
        <v>11</v>
      </c>
    </row>
    <row r="19" spans="2:9" ht="16.5" x14ac:dyDescent="0.2">
      <c r="B19" s="562" t="s">
        <v>12</v>
      </c>
    </row>
    <row r="28" spans="2:9" ht="14.25" x14ac:dyDescent="0.25">
      <c r="I28" s="563"/>
    </row>
  </sheetData>
  <sheetProtection sheet="1" objects="1" scenarios="1" selectLockedCells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7"/>
  <sheetViews>
    <sheetView showGridLines="0" zoomScaleNormal="100" zoomScaleSheetLayoutView="90" workbookViewId="0">
      <selection activeCell="D2" sqref="D2"/>
    </sheetView>
  </sheetViews>
  <sheetFormatPr baseColWidth="10" defaultColWidth="11.42578125" defaultRowHeight="13.5" customHeight="1" x14ac:dyDescent="0.15"/>
  <cols>
    <col min="1" max="1" width="2.28515625" style="95" customWidth="1"/>
    <col min="2" max="2" width="2.7109375" style="95" customWidth="1"/>
    <col min="3" max="3" width="4.85546875" style="85" bestFit="1" customWidth="1"/>
    <col min="4" max="4" width="27.140625" style="85" customWidth="1"/>
    <col min="5" max="5" width="7.42578125" style="85" customWidth="1"/>
    <col min="6" max="7" width="2.140625" style="95" customWidth="1"/>
    <col min="8" max="8" width="2.28515625" style="95" customWidth="1"/>
    <col min="9" max="9" width="4.85546875" style="85" bestFit="1" customWidth="1"/>
    <col min="10" max="10" width="27.140625" style="85" customWidth="1"/>
    <col min="11" max="11" width="6.85546875" style="85" customWidth="1"/>
    <col min="12" max="12" width="2.140625" style="95" customWidth="1"/>
    <col min="13" max="13" width="2.5703125" style="85" customWidth="1"/>
    <col min="14" max="16384" width="11.42578125" style="85"/>
  </cols>
  <sheetData>
    <row r="1" spans="1:12" ht="15.75" customHeight="1" x14ac:dyDescent="0.15">
      <c r="A1" s="89" t="s">
        <v>161</v>
      </c>
      <c r="B1" s="90" t="s">
        <v>162</v>
      </c>
      <c r="C1" s="91" t="s">
        <v>149</v>
      </c>
      <c r="D1" s="3" t="s">
        <v>147</v>
      </c>
      <c r="E1" s="92" t="s">
        <v>163</v>
      </c>
      <c r="F1" s="89" t="s">
        <v>164</v>
      </c>
      <c r="G1" s="89" t="s">
        <v>161</v>
      </c>
      <c r="H1" s="90" t="s">
        <v>162</v>
      </c>
      <c r="I1" s="91" t="s">
        <v>149</v>
      </c>
      <c r="J1" s="3" t="s">
        <v>147</v>
      </c>
      <c r="K1" s="92" t="s">
        <v>163</v>
      </c>
      <c r="L1" s="89" t="s">
        <v>164</v>
      </c>
    </row>
    <row r="2" spans="1:12" ht="15.75" customHeight="1" x14ac:dyDescent="0.15">
      <c r="A2" s="89">
        <v>1</v>
      </c>
      <c r="B2" s="90">
        <f>LARGE(Conso!$F$3:$F$78,A2)</f>
        <v>7.8090000000000006E-9</v>
      </c>
      <c r="C2" s="93" t="str">
        <f>INDEX(Conso!$G$3:$G$78,F2)</f>
        <v>nc</v>
      </c>
      <c r="D2" s="8" t="str">
        <f>INDEX(Conso!B$3:B$78,F2)</f>
        <v/>
      </c>
      <c r="E2" s="94">
        <f>INDEX(Conso!E$3:E$78,F2)</f>
        <v>9.0000000000000012E-12</v>
      </c>
      <c r="F2" s="89">
        <f>MATCH(B2,Conso!$F$3:$F$78,0)</f>
        <v>76</v>
      </c>
      <c r="G2" s="89">
        <v>37</v>
      </c>
      <c r="H2" s="90">
        <f>LARGE(Conso!$F$3:$F$78,G2)</f>
        <v>4.0090000000000005E-9</v>
      </c>
      <c r="I2" s="93" t="str">
        <f>INDEX(Conso!$G$3:$G$78,L2)</f>
        <v>nc</v>
      </c>
      <c r="J2" s="8" t="str">
        <f>INDEX(Conso!B$3:B$78,L2)</f>
        <v>?</v>
      </c>
      <c r="K2" s="94">
        <f>INDEX(Conso!E$3:E$78,L2)</f>
        <v>9.0000000000000012E-12</v>
      </c>
      <c r="L2" s="89">
        <f>MATCH(H2,Conso!$F$3:$F$78,0)</f>
        <v>38</v>
      </c>
    </row>
    <row r="3" spans="1:12" ht="15.75" customHeight="1" x14ac:dyDescent="0.15">
      <c r="A3" s="89">
        <v>2</v>
      </c>
      <c r="B3" s="90">
        <f>LARGE(Conso!$F$3:$F$78,A3)</f>
        <v>7.7089999999999997E-9</v>
      </c>
      <c r="C3" s="93" t="str">
        <f>INDEX(Conso!$G$3:$G$78,F3)</f>
        <v>nc</v>
      </c>
      <c r="D3" s="8" t="str">
        <f>INDEX(Conso!B$3:B$78,F3)</f>
        <v/>
      </c>
      <c r="E3" s="94">
        <f>INDEX(Conso!E$3:E$78,F3)</f>
        <v>9.0000000000000012E-12</v>
      </c>
      <c r="F3" s="89">
        <f>MATCH(B3,Conso!$F$3:$F$78,0)</f>
        <v>75</v>
      </c>
      <c r="G3" s="89">
        <v>38</v>
      </c>
      <c r="H3" s="90">
        <f>LARGE(Conso!$F$3:$F$78,G3)</f>
        <v>3.9090000000000005E-9</v>
      </c>
      <c r="I3" s="93" t="str">
        <f>INDEX(Conso!$G$3:$G$78,L3)</f>
        <v>nc</v>
      </c>
      <c r="J3" s="8" t="str">
        <f>INDEX(Conso!B$3:B$78,L3)</f>
        <v>?</v>
      </c>
      <c r="K3" s="94">
        <f>INDEX(Conso!E$3:E$78,L3)</f>
        <v>9.0000000000000012E-12</v>
      </c>
      <c r="L3" s="89">
        <f>MATCH(H3,Conso!$F$3:$F$78,0)</f>
        <v>37</v>
      </c>
    </row>
    <row r="4" spans="1:12" ht="15.75" customHeight="1" x14ac:dyDescent="0.15">
      <c r="A4" s="89">
        <v>3</v>
      </c>
      <c r="B4" s="90">
        <f>LARGE(Conso!$F$3:$F$78,A4)</f>
        <v>7.6090000000000005E-9</v>
      </c>
      <c r="C4" s="93" t="str">
        <f>INDEX(Conso!$G$3:$G$78,F4)</f>
        <v>nc</v>
      </c>
      <c r="D4" s="8" t="str">
        <f>INDEX(Conso!B$3:B$78,F4)</f>
        <v/>
      </c>
      <c r="E4" s="94">
        <f>INDEX(Conso!E$3:E$78,F4)</f>
        <v>9.0000000000000012E-12</v>
      </c>
      <c r="F4" s="89">
        <f>MATCH(B4,Conso!$F$3:$F$78,0)</f>
        <v>74</v>
      </c>
      <c r="G4" s="89">
        <v>39</v>
      </c>
      <c r="H4" s="90">
        <f>LARGE(Conso!$F$3:$F$78,G4)</f>
        <v>3.8090000000000004E-9</v>
      </c>
      <c r="I4" s="93" t="str">
        <f>INDEX(Conso!$G$3:$G$78,L4)</f>
        <v>nc</v>
      </c>
      <c r="J4" s="8" t="str">
        <f>INDEX(Conso!B$3:B$78,L4)</f>
        <v>?</v>
      </c>
      <c r="K4" s="94">
        <f>INDEX(Conso!E$3:E$78,L4)</f>
        <v>9.0000000000000012E-12</v>
      </c>
      <c r="L4" s="89">
        <f>MATCH(H4,Conso!$F$3:$F$78,0)</f>
        <v>36</v>
      </c>
    </row>
    <row r="5" spans="1:12" ht="15.75" customHeight="1" x14ac:dyDescent="0.15">
      <c r="A5" s="89">
        <v>4</v>
      </c>
      <c r="B5" s="90">
        <f>LARGE(Conso!$F$3:$F$78,A5)</f>
        <v>7.5089999999999996E-9</v>
      </c>
      <c r="C5" s="93" t="str">
        <f>INDEX(Conso!$G$3:$G$78,F5)</f>
        <v>nc</v>
      </c>
      <c r="D5" s="8" t="str">
        <f>INDEX(Conso!B$3:B$78,F5)</f>
        <v/>
      </c>
      <c r="E5" s="94">
        <f>INDEX(Conso!E$3:E$78,F5)</f>
        <v>9.0000000000000012E-12</v>
      </c>
      <c r="F5" s="89">
        <f>MATCH(B5,Conso!$F$3:$F$78,0)</f>
        <v>73</v>
      </c>
      <c r="G5" s="89">
        <v>40</v>
      </c>
      <c r="H5" s="90">
        <f>LARGE(Conso!$F$3:$F$78,G5)</f>
        <v>3.7089999999999999E-9</v>
      </c>
      <c r="I5" s="93" t="str">
        <f>INDEX(Conso!$G$3:$G$78,L5)</f>
        <v>nc</v>
      </c>
      <c r="J5" s="8" t="str">
        <f>INDEX(Conso!B$3:B$78,L5)</f>
        <v>?</v>
      </c>
      <c r="K5" s="94">
        <f>INDEX(Conso!E$3:E$78,L5)</f>
        <v>9.0000000000000012E-12</v>
      </c>
      <c r="L5" s="89">
        <f>MATCH(H5,Conso!$F$3:$F$78,0)</f>
        <v>35</v>
      </c>
    </row>
    <row r="6" spans="1:12" ht="15.75" customHeight="1" x14ac:dyDescent="0.15">
      <c r="A6" s="89">
        <v>5</v>
      </c>
      <c r="B6" s="90">
        <f>LARGE(Conso!$F$3:$F$78,A6)</f>
        <v>7.4090000000000004E-9</v>
      </c>
      <c r="C6" s="93" t="str">
        <f>INDEX(Conso!$G$3:$G$78,F6)</f>
        <v>nc</v>
      </c>
      <c r="D6" s="8" t="str">
        <f>INDEX(Conso!B$3:B$78,F6)</f>
        <v/>
      </c>
      <c r="E6" s="94">
        <f>INDEX(Conso!E$3:E$78,F6)</f>
        <v>9.0000000000000012E-12</v>
      </c>
      <c r="F6" s="89">
        <f>MATCH(B6,Conso!$F$3:$F$78,0)</f>
        <v>72</v>
      </c>
      <c r="G6" s="89">
        <v>41</v>
      </c>
      <c r="H6" s="90">
        <f>LARGE(Conso!$F$3:$F$78,G6)</f>
        <v>3.6089999999999998E-9</v>
      </c>
      <c r="I6" s="93" t="str">
        <f>INDEX(Conso!$G$3:$G$78,L6)</f>
        <v>nc</v>
      </c>
      <c r="J6" s="8" t="str">
        <f>INDEX(Conso!B$3:B$78,L6)</f>
        <v>?</v>
      </c>
      <c r="K6" s="94">
        <f>INDEX(Conso!E$3:E$78,L6)</f>
        <v>9.0000000000000012E-12</v>
      </c>
      <c r="L6" s="89">
        <f>MATCH(H6,Conso!$F$3:$F$78,0)</f>
        <v>34</v>
      </c>
    </row>
    <row r="7" spans="1:12" ht="15.75" customHeight="1" x14ac:dyDescent="0.15">
      <c r="A7" s="89">
        <v>6</v>
      </c>
      <c r="B7" s="90">
        <f>LARGE(Conso!$F$3:$F$78,A7)</f>
        <v>7.3090000000000003E-9</v>
      </c>
      <c r="C7" s="93" t="str">
        <f>INDEX(Conso!$G$3:$G$78,F7)</f>
        <v>nc</v>
      </c>
      <c r="D7" s="8" t="str">
        <f>INDEX(Conso!B$3:B$78,F7)</f>
        <v/>
      </c>
      <c r="E7" s="94">
        <f>INDEX(Conso!E$3:E$78,F7)</f>
        <v>9.0000000000000012E-12</v>
      </c>
      <c r="F7" s="89">
        <f>MATCH(B7,Conso!$F$3:$F$78,0)</f>
        <v>71</v>
      </c>
      <c r="G7" s="89">
        <v>42</v>
      </c>
      <c r="H7" s="90">
        <f>LARGE(Conso!$F$3:$F$78,G7)</f>
        <v>3.5089999999999998E-9</v>
      </c>
      <c r="I7" s="93" t="str">
        <f>INDEX(Conso!$G$3:$G$78,L7)</f>
        <v>nc</v>
      </c>
      <c r="J7" s="8" t="str">
        <f>INDEX(Conso!B$3:B$78,L7)</f>
        <v>?</v>
      </c>
      <c r="K7" s="94">
        <f>INDEX(Conso!E$3:E$78,L7)</f>
        <v>9.0000000000000012E-12</v>
      </c>
      <c r="L7" s="89">
        <f>MATCH(H7,Conso!$F$3:$F$78,0)</f>
        <v>33</v>
      </c>
    </row>
    <row r="8" spans="1:12" ht="15.75" customHeight="1" x14ac:dyDescent="0.15">
      <c r="A8" s="89">
        <v>7</v>
      </c>
      <c r="B8" s="90">
        <f>LARGE(Conso!$F$3:$F$78,A8)</f>
        <v>7.2090000000000002E-9</v>
      </c>
      <c r="C8" s="93" t="str">
        <f>INDEX(Conso!$G$3:$G$78,F8)</f>
        <v>nc</v>
      </c>
      <c r="D8" s="8" t="str">
        <f>INDEX(Conso!B$3:B$78,F8)</f>
        <v/>
      </c>
      <c r="E8" s="94">
        <f>INDEX(Conso!E$3:E$78,F8)</f>
        <v>9.0000000000000012E-12</v>
      </c>
      <c r="F8" s="89">
        <f>MATCH(B8,Conso!$F$3:$F$78,0)</f>
        <v>70</v>
      </c>
      <c r="G8" s="89">
        <v>43</v>
      </c>
      <c r="H8" s="90">
        <f>LARGE(Conso!$F$3:$F$78,G8)</f>
        <v>3.4089999999999997E-9</v>
      </c>
      <c r="I8" s="93" t="str">
        <f>INDEX(Conso!$G$3:$G$78,L8)</f>
        <v>nc</v>
      </c>
      <c r="J8" s="8" t="str">
        <f>INDEX(Conso!B$3:B$78,L8)</f>
        <v>?</v>
      </c>
      <c r="K8" s="94">
        <f>INDEX(Conso!E$3:E$78,L8)</f>
        <v>9.0000000000000012E-12</v>
      </c>
      <c r="L8" s="89">
        <f>MATCH(H8,Conso!$F$3:$F$78,0)</f>
        <v>32</v>
      </c>
    </row>
    <row r="9" spans="1:12" ht="15.75" customHeight="1" x14ac:dyDescent="0.15">
      <c r="A9" s="89">
        <v>8</v>
      </c>
      <c r="B9" s="90">
        <f>LARGE(Conso!$F$3:$F$78,A9)</f>
        <v>7.1090000000000002E-9</v>
      </c>
      <c r="C9" s="93" t="str">
        <f>INDEX(Conso!$G$3:$G$78,F9)</f>
        <v>nc</v>
      </c>
      <c r="D9" s="8" t="str">
        <f>INDEX(Conso!B$3:B$78,F9)</f>
        <v/>
      </c>
      <c r="E9" s="94">
        <f>INDEX(Conso!E$3:E$78,F9)</f>
        <v>9.0000000000000012E-12</v>
      </c>
      <c r="F9" s="89">
        <f>MATCH(B9,Conso!$F$3:$F$78,0)</f>
        <v>69</v>
      </c>
      <c r="G9" s="89">
        <v>44</v>
      </c>
      <c r="H9" s="90">
        <f>LARGE(Conso!$F$3:$F$78,G9)</f>
        <v>3.3090000000000001E-9</v>
      </c>
      <c r="I9" s="93" t="str">
        <f>INDEX(Conso!$G$3:$G$78,L9)</f>
        <v>nc</v>
      </c>
      <c r="J9" s="8" t="str">
        <f>INDEX(Conso!B$3:B$78,L9)</f>
        <v>?</v>
      </c>
      <c r="K9" s="94">
        <f>INDEX(Conso!E$3:E$78,L9)</f>
        <v>9.0000000000000012E-12</v>
      </c>
      <c r="L9" s="89">
        <f>MATCH(H9,Conso!$F$3:$F$78,0)</f>
        <v>31</v>
      </c>
    </row>
    <row r="10" spans="1:12" ht="15.75" customHeight="1" x14ac:dyDescent="0.15">
      <c r="A10" s="89">
        <v>9</v>
      </c>
      <c r="B10" s="90">
        <f>LARGE(Conso!$F$3:$F$78,A10)</f>
        <v>7.0090000000000001E-9</v>
      </c>
      <c r="C10" s="93" t="str">
        <f>INDEX(Conso!$G$3:$G$78,F10)</f>
        <v>nc</v>
      </c>
      <c r="D10" s="8" t="str">
        <f>INDEX(Conso!B$3:B$78,F10)</f>
        <v/>
      </c>
      <c r="E10" s="94">
        <f>INDEX(Conso!E$3:E$78,F10)</f>
        <v>9.0000000000000012E-12</v>
      </c>
      <c r="F10" s="89">
        <f>MATCH(B10,Conso!$F$3:$F$78,0)</f>
        <v>68</v>
      </c>
      <c r="G10" s="89">
        <v>45</v>
      </c>
      <c r="H10" s="90">
        <f>LARGE(Conso!$F$3:$F$78,G10)</f>
        <v>3.209E-9</v>
      </c>
      <c r="I10" s="93" t="str">
        <f>INDEX(Conso!$G$3:$G$78,L10)</f>
        <v>nc</v>
      </c>
      <c r="J10" s="8" t="str">
        <f>INDEX(Conso!B$3:B$78,L10)</f>
        <v>?</v>
      </c>
      <c r="K10" s="94">
        <f>INDEX(Conso!E$3:E$78,L10)</f>
        <v>9.0000000000000012E-12</v>
      </c>
      <c r="L10" s="89">
        <f>MATCH(H10,Conso!$F$3:$F$78,0)</f>
        <v>30</v>
      </c>
    </row>
    <row r="11" spans="1:12" ht="15.75" customHeight="1" x14ac:dyDescent="0.15">
      <c r="A11" s="89">
        <v>10</v>
      </c>
      <c r="B11" s="90">
        <f>LARGE(Conso!$F$3:$F$78,A11)</f>
        <v>6.909E-9</v>
      </c>
      <c r="C11" s="93" t="str">
        <f>INDEX(Conso!$G$3:$G$78,F11)</f>
        <v>nc</v>
      </c>
      <c r="D11" s="8" t="str">
        <f>INDEX(Conso!B$3:B$78,F11)</f>
        <v/>
      </c>
      <c r="E11" s="94">
        <f>INDEX(Conso!E$3:E$78,F11)</f>
        <v>9.0000000000000012E-12</v>
      </c>
      <c r="F11" s="89">
        <f>MATCH(B11,Conso!$F$3:$F$78,0)</f>
        <v>67</v>
      </c>
      <c r="G11" s="89">
        <v>46</v>
      </c>
      <c r="H11" s="90">
        <f>LARGE(Conso!$F$3:$F$78,G11)</f>
        <v>3.1089999999999999E-9</v>
      </c>
      <c r="I11" s="93" t="str">
        <f>INDEX(Conso!$G$3:$G$78,L11)</f>
        <v>nc</v>
      </c>
      <c r="J11" s="8" t="str">
        <f>INDEX(Conso!B$3:B$78,L11)</f>
        <v>?</v>
      </c>
      <c r="K11" s="94">
        <f>INDEX(Conso!E$3:E$78,L11)</f>
        <v>9.0000000000000012E-12</v>
      </c>
      <c r="L11" s="89">
        <f>MATCH(H11,Conso!$F$3:$F$78,0)</f>
        <v>29</v>
      </c>
    </row>
    <row r="12" spans="1:12" ht="15.75" customHeight="1" x14ac:dyDescent="0.15">
      <c r="A12" s="89">
        <v>11</v>
      </c>
      <c r="B12" s="90">
        <f>LARGE(Conso!$F$3:$F$78,A12)</f>
        <v>6.809E-9</v>
      </c>
      <c r="C12" s="93" t="str">
        <f>INDEX(Conso!$G$3:$G$78,F12)</f>
        <v>nc</v>
      </c>
      <c r="D12" s="8" t="str">
        <f>INDEX(Conso!B$3:B$78,F12)</f>
        <v/>
      </c>
      <c r="E12" s="94">
        <f>INDEX(Conso!E$3:E$78,F12)</f>
        <v>9.0000000000000012E-12</v>
      </c>
      <c r="F12" s="89">
        <f>MATCH(B12,Conso!$F$3:$F$78,0)</f>
        <v>66</v>
      </c>
      <c r="G12" s="89">
        <v>47</v>
      </c>
      <c r="H12" s="90">
        <f>LARGE(Conso!$F$3:$F$78,G12)</f>
        <v>3.0089999999999998E-9</v>
      </c>
      <c r="I12" s="93" t="str">
        <f>INDEX(Conso!$G$3:$G$78,L12)</f>
        <v>nc</v>
      </c>
      <c r="J12" s="8" t="str">
        <f>INDEX(Conso!B$3:B$78,L12)</f>
        <v>?</v>
      </c>
      <c r="K12" s="94">
        <f>INDEX(Conso!E$3:E$78,L12)</f>
        <v>9.0000000000000012E-12</v>
      </c>
      <c r="L12" s="89">
        <f>MATCH(H12,Conso!$F$3:$F$78,0)</f>
        <v>28</v>
      </c>
    </row>
    <row r="13" spans="1:12" ht="15.75" customHeight="1" x14ac:dyDescent="0.15">
      <c r="A13" s="89">
        <v>12</v>
      </c>
      <c r="B13" s="90">
        <f>LARGE(Conso!$F$3:$F$78,A13)</f>
        <v>6.7089999999999999E-9</v>
      </c>
      <c r="C13" s="93" t="str">
        <f>INDEX(Conso!$G$3:$G$78,F13)</f>
        <v>nc</v>
      </c>
      <c r="D13" s="8" t="str">
        <f>INDEX(Conso!B$3:B$78,F13)</f>
        <v/>
      </c>
      <c r="E13" s="94">
        <f>INDEX(Conso!E$3:E$78,F13)</f>
        <v>9.0000000000000012E-12</v>
      </c>
      <c r="F13" s="89">
        <f>MATCH(B13,Conso!$F$3:$F$78,0)</f>
        <v>65</v>
      </c>
      <c r="G13" s="89">
        <v>48</v>
      </c>
      <c r="H13" s="90">
        <f>LARGE(Conso!$F$3:$F$78,G13)</f>
        <v>2.9089999999999998E-9</v>
      </c>
      <c r="I13" s="93" t="str">
        <f>INDEX(Conso!$G$3:$G$78,L13)</f>
        <v>nc</v>
      </c>
      <c r="J13" s="8" t="str">
        <f>INDEX(Conso!B$3:B$78,L13)</f>
        <v>?</v>
      </c>
      <c r="K13" s="94">
        <f>INDEX(Conso!E$3:E$78,L13)</f>
        <v>9.0000000000000012E-12</v>
      </c>
      <c r="L13" s="89">
        <f>MATCH(H13,Conso!$F$3:$F$78,0)</f>
        <v>27</v>
      </c>
    </row>
    <row r="14" spans="1:12" ht="15.75" customHeight="1" x14ac:dyDescent="0.15">
      <c r="A14" s="89">
        <v>13</v>
      </c>
      <c r="B14" s="90">
        <f>LARGE(Conso!$F$3:$F$78,A14)</f>
        <v>6.6090000000000006E-9</v>
      </c>
      <c r="C14" s="93" t="str">
        <f>INDEX(Conso!$G$3:$G$78,F14)</f>
        <v>nc</v>
      </c>
      <c r="D14" s="8" t="str">
        <f>INDEX(Conso!B$3:B$78,F14)</f>
        <v/>
      </c>
      <c r="E14" s="94">
        <f>INDEX(Conso!E$3:E$78,F14)</f>
        <v>9.0000000000000012E-12</v>
      </c>
      <c r="F14" s="89">
        <f>MATCH(B14,Conso!$F$3:$F$78,0)</f>
        <v>64</v>
      </c>
      <c r="G14" s="89">
        <v>49</v>
      </c>
      <c r="H14" s="90">
        <f>LARGE(Conso!$F$3:$F$78,G14)</f>
        <v>2.609E-9</v>
      </c>
      <c r="I14" s="93" t="str">
        <f>INDEX(Conso!$G$3:$G$78,L14)</f>
        <v>nc</v>
      </c>
      <c r="J14" s="8" t="str">
        <f>INDEX(Conso!B$3:B$78,L14)</f>
        <v>?</v>
      </c>
      <c r="K14" s="94">
        <f>INDEX(Conso!E$3:E$78,L14)</f>
        <v>9.0000000000000012E-12</v>
      </c>
      <c r="L14" s="89">
        <f>MATCH(H14,Conso!$F$3:$F$78,0)</f>
        <v>24</v>
      </c>
    </row>
    <row r="15" spans="1:12" ht="15.75" customHeight="1" x14ac:dyDescent="0.15">
      <c r="A15" s="89">
        <v>14</v>
      </c>
      <c r="B15" s="90">
        <f>LARGE(Conso!$F$3:$F$78,A15)</f>
        <v>6.5090000000000006E-9</v>
      </c>
      <c r="C15" s="93" t="str">
        <f>INDEX(Conso!$G$3:$G$78,F15)</f>
        <v>nc</v>
      </c>
      <c r="D15" s="8" t="str">
        <f>INDEX(Conso!B$3:B$78,F15)</f>
        <v/>
      </c>
      <c r="E15" s="94">
        <f>INDEX(Conso!E$3:E$78,F15)</f>
        <v>9.0000000000000012E-12</v>
      </c>
      <c r="F15" s="89">
        <f>MATCH(B15,Conso!$F$3:$F$78,0)</f>
        <v>63</v>
      </c>
      <c r="G15" s="89">
        <v>50</v>
      </c>
      <c r="H15" s="90">
        <f>LARGE(Conso!$F$3:$F$78,G15)</f>
        <v>2.5089999999999999E-9</v>
      </c>
      <c r="I15" s="93" t="str">
        <f>INDEX(Conso!$G$3:$G$78,L15)</f>
        <v>nc</v>
      </c>
      <c r="J15" s="8" t="str">
        <f>INDEX(Conso!B$3:B$78,L15)</f>
        <v>?</v>
      </c>
      <c r="K15" s="94">
        <f>INDEX(Conso!E$3:E$78,L15)</f>
        <v>9.0000000000000012E-12</v>
      </c>
      <c r="L15" s="89">
        <f>MATCH(H15,Conso!$F$3:$F$78,0)</f>
        <v>23</v>
      </c>
    </row>
    <row r="16" spans="1:12" ht="15.75" customHeight="1" x14ac:dyDescent="0.15">
      <c r="A16" s="89">
        <v>15</v>
      </c>
      <c r="B16" s="90">
        <f>LARGE(Conso!$F$3:$F$78,A16)</f>
        <v>6.4090000000000005E-9</v>
      </c>
      <c r="C16" s="93" t="str">
        <f>INDEX(Conso!$G$3:$G$78,F16)</f>
        <v>nc</v>
      </c>
      <c r="D16" s="8" t="str">
        <f>INDEX(Conso!B$3:B$78,F16)</f>
        <v/>
      </c>
      <c r="E16" s="94">
        <f>INDEX(Conso!E$3:E$78,F16)</f>
        <v>9.0000000000000012E-12</v>
      </c>
      <c r="F16" s="89">
        <f>MATCH(B16,Conso!$F$3:$F$78,0)</f>
        <v>62</v>
      </c>
      <c r="G16" s="89">
        <v>51</v>
      </c>
      <c r="H16" s="90">
        <f>LARGE(Conso!$F$3:$F$78,G16)</f>
        <v>2.4089999999999998E-9</v>
      </c>
      <c r="I16" s="93" t="str">
        <f>INDEX(Conso!$G$3:$G$78,L16)</f>
        <v>nc</v>
      </c>
      <c r="J16" s="8" t="str">
        <f>INDEX(Conso!B$3:B$78,L16)</f>
        <v>?</v>
      </c>
      <c r="K16" s="94">
        <f>INDEX(Conso!E$3:E$78,L16)</f>
        <v>9.0000000000000012E-12</v>
      </c>
      <c r="L16" s="89">
        <f>MATCH(H16,Conso!$F$3:$F$78,0)</f>
        <v>22</v>
      </c>
    </row>
    <row r="17" spans="1:12" ht="15.75" customHeight="1" x14ac:dyDescent="0.15">
      <c r="A17" s="89">
        <v>16</v>
      </c>
      <c r="B17" s="90">
        <f>LARGE(Conso!$F$3:$F$78,A17)</f>
        <v>6.3090000000000004E-9</v>
      </c>
      <c r="C17" s="93" t="str">
        <f>INDEX(Conso!$G$3:$G$78,F17)</f>
        <v>nc</v>
      </c>
      <c r="D17" s="8" t="str">
        <f>INDEX(Conso!B$3:B$78,F17)</f>
        <v/>
      </c>
      <c r="E17" s="94">
        <f>INDEX(Conso!E$3:E$78,F17)</f>
        <v>9.0000000000000012E-12</v>
      </c>
      <c r="F17" s="89">
        <f>MATCH(B17,Conso!$F$3:$F$78,0)</f>
        <v>61</v>
      </c>
      <c r="G17" s="89">
        <v>52</v>
      </c>
      <c r="H17" s="90">
        <f>LARGE(Conso!$F$3:$F$78,G17)</f>
        <v>2.3089999999999998E-9</v>
      </c>
      <c r="I17" s="93" t="str">
        <f>INDEX(Conso!$G$3:$G$78,L17)</f>
        <v>nc</v>
      </c>
      <c r="J17" s="8" t="str">
        <f>INDEX(Conso!B$3:B$78,L17)</f>
        <v>?</v>
      </c>
      <c r="K17" s="94">
        <f>INDEX(Conso!E$3:E$78,L17)</f>
        <v>9.0000000000000012E-12</v>
      </c>
      <c r="L17" s="89">
        <f>MATCH(H17,Conso!$F$3:$F$78,0)</f>
        <v>21</v>
      </c>
    </row>
    <row r="18" spans="1:12" ht="15.75" customHeight="1" x14ac:dyDescent="0.15">
      <c r="A18" s="89">
        <v>17</v>
      </c>
      <c r="B18" s="90">
        <f>LARGE(Conso!$F$3:$F$78,A18)</f>
        <v>6.2090000000000004E-9</v>
      </c>
      <c r="C18" s="93" t="str">
        <f>INDEX(Conso!$G$3:$G$78,F18)</f>
        <v>nc</v>
      </c>
      <c r="D18" s="8" t="str">
        <f>INDEX(Conso!B$3:B$78,F18)</f>
        <v/>
      </c>
      <c r="E18" s="94">
        <f>INDEX(Conso!E$3:E$78,F18)</f>
        <v>9.0000000000000012E-12</v>
      </c>
      <c r="F18" s="89">
        <f>MATCH(B18,Conso!$F$3:$F$78,0)</f>
        <v>60</v>
      </c>
      <c r="G18" s="89">
        <v>53</v>
      </c>
      <c r="H18" s="90">
        <f>LARGE(Conso!$F$3:$F$78,G18)</f>
        <v>2.2089999999999997E-9</v>
      </c>
      <c r="I18" s="93" t="str">
        <f>INDEX(Conso!$G$3:$G$78,L18)</f>
        <v>nc</v>
      </c>
      <c r="J18" s="8" t="str">
        <f>INDEX(Conso!B$3:B$78,L18)</f>
        <v>?</v>
      </c>
      <c r="K18" s="94">
        <f>INDEX(Conso!E$3:E$78,L18)</f>
        <v>9.0000000000000012E-12</v>
      </c>
      <c r="L18" s="89">
        <f>MATCH(H18,Conso!$F$3:$F$78,0)</f>
        <v>20</v>
      </c>
    </row>
    <row r="19" spans="1:12" ht="15.75" customHeight="1" x14ac:dyDescent="0.15">
      <c r="A19" s="89">
        <v>18</v>
      </c>
      <c r="B19" s="90">
        <f>LARGE(Conso!$F$3:$F$78,A19)</f>
        <v>6.1090000000000003E-9</v>
      </c>
      <c r="C19" s="93" t="str">
        <f>INDEX(Conso!$G$3:$G$78,F19)</f>
        <v>nc</v>
      </c>
      <c r="D19" s="8" t="str">
        <f>INDEX(Conso!B$3:B$78,F19)</f>
        <v/>
      </c>
      <c r="E19" s="94">
        <f>INDEX(Conso!E$3:E$78,F19)</f>
        <v>9.0000000000000012E-12</v>
      </c>
      <c r="F19" s="89">
        <f>MATCH(B19,Conso!$F$3:$F$78,0)</f>
        <v>59</v>
      </c>
      <c r="G19" s="89">
        <v>54</v>
      </c>
      <c r="H19" s="90">
        <f>LARGE(Conso!$F$3:$F$78,G19)</f>
        <v>2.1090000000000001E-9</v>
      </c>
      <c r="I19" s="93" t="str">
        <f>INDEX(Conso!$G$3:$G$78,L19)</f>
        <v>nc</v>
      </c>
      <c r="J19" s="8" t="str">
        <f>INDEX(Conso!B$3:B$78,L19)</f>
        <v>?</v>
      </c>
      <c r="K19" s="94">
        <f>INDEX(Conso!E$3:E$78,L19)</f>
        <v>9.0000000000000012E-12</v>
      </c>
      <c r="L19" s="89">
        <f>MATCH(H19,Conso!$F$3:$F$78,0)</f>
        <v>19</v>
      </c>
    </row>
    <row r="20" spans="1:12" ht="15.75" customHeight="1" x14ac:dyDescent="0.15">
      <c r="A20" s="89">
        <v>19</v>
      </c>
      <c r="B20" s="90">
        <f>LARGE(Conso!$F$3:$F$78,A20)</f>
        <v>6.0090000000000002E-9</v>
      </c>
      <c r="C20" s="93" t="str">
        <f>INDEX(Conso!$G$3:$G$78,F20)</f>
        <v>nc</v>
      </c>
      <c r="D20" s="8" t="str">
        <f>INDEX(Conso!B$3:B$78,F20)</f>
        <v/>
      </c>
      <c r="E20" s="94">
        <f>INDEX(Conso!E$3:E$78,F20)</f>
        <v>9.0000000000000012E-12</v>
      </c>
      <c r="F20" s="89">
        <f>MATCH(B20,Conso!$F$3:$F$78,0)</f>
        <v>58</v>
      </c>
      <c r="G20" s="89">
        <v>55</v>
      </c>
      <c r="H20" s="90">
        <f>LARGE(Conso!$F$3:$F$78,G20)</f>
        <v>2.009E-9</v>
      </c>
      <c r="I20" s="93" t="str">
        <f>INDEX(Conso!$G$3:$G$78,L20)</f>
        <v>nc</v>
      </c>
      <c r="J20" s="8" t="str">
        <f>INDEX(Conso!B$3:B$78,L20)</f>
        <v>?</v>
      </c>
      <c r="K20" s="94">
        <f>INDEX(Conso!E$3:E$78,L20)</f>
        <v>9.0000000000000012E-12</v>
      </c>
      <c r="L20" s="89">
        <f>MATCH(H20,Conso!$F$3:$F$78,0)</f>
        <v>18</v>
      </c>
    </row>
    <row r="21" spans="1:12" ht="15.75" customHeight="1" x14ac:dyDescent="0.15">
      <c r="A21" s="89">
        <v>20</v>
      </c>
      <c r="B21" s="90">
        <f>LARGE(Conso!$F$3:$F$78,A21)</f>
        <v>5.9090000000000002E-9</v>
      </c>
      <c r="C21" s="93" t="str">
        <f>INDEX(Conso!$G$3:$G$78,F21)</f>
        <v>nc</v>
      </c>
      <c r="D21" s="8" t="str">
        <f>INDEX(Conso!B$3:B$78,F21)</f>
        <v/>
      </c>
      <c r="E21" s="94">
        <f>INDEX(Conso!E$3:E$78,F21)</f>
        <v>9.0000000000000012E-12</v>
      </c>
      <c r="F21" s="89">
        <f>MATCH(B21,Conso!$F$3:$F$78,0)</f>
        <v>57</v>
      </c>
      <c r="G21" s="89">
        <v>56</v>
      </c>
      <c r="H21" s="90">
        <f>LARGE(Conso!$F$3:$F$78,G21)</f>
        <v>1.9089999999999999E-9</v>
      </c>
      <c r="I21" s="93" t="str">
        <f>INDEX(Conso!$G$3:$G$78,L21)</f>
        <v>nc</v>
      </c>
      <c r="J21" s="8" t="str">
        <f>INDEX(Conso!B$3:B$78,L21)</f>
        <v>?</v>
      </c>
      <c r="K21" s="94">
        <f>INDEX(Conso!E$3:E$78,L21)</f>
        <v>9.0000000000000012E-12</v>
      </c>
      <c r="L21" s="89">
        <f>MATCH(H21,Conso!$F$3:$F$78,0)</f>
        <v>17</v>
      </c>
    </row>
    <row r="22" spans="1:12" ht="15.75" customHeight="1" x14ac:dyDescent="0.15">
      <c r="A22" s="89">
        <v>21</v>
      </c>
      <c r="B22" s="90">
        <f>LARGE(Conso!$F$3:$F$78,A22)</f>
        <v>5.8090000000000001E-9</v>
      </c>
      <c r="C22" s="93" t="str">
        <f>INDEX(Conso!$G$3:$G$78,F22)</f>
        <v>nc</v>
      </c>
      <c r="D22" s="8" t="str">
        <f>INDEX(Conso!B$3:B$78,F22)</f>
        <v/>
      </c>
      <c r="E22" s="94">
        <f>INDEX(Conso!E$3:E$78,F22)</f>
        <v>9.0000000000000012E-12</v>
      </c>
      <c r="F22" s="89">
        <f>MATCH(B22,Conso!$F$3:$F$78,0)</f>
        <v>56</v>
      </c>
      <c r="G22" s="89">
        <v>57</v>
      </c>
      <c r="H22" s="90">
        <f>LARGE(Conso!$F$3:$F$78,G22)</f>
        <v>1.8090000000000001E-9</v>
      </c>
      <c r="I22" s="93" t="str">
        <f>INDEX(Conso!$G$3:$G$78,L22)</f>
        <v>nc</v>
      </c>
      <c r="J22" s="8" t="str">
        <f>INDEX(Conso!B$3:B$78,L22)</f>
        <v>?</v>
      </c>
      <c r="K22" s="94">
        <f>INDEX(Conso!E$3:E$78,L22)</f>
        <v>9.0000000000000012E-12</v>
      </c>
      <c r="L22" s="89">
        <f>MATCH(H22,Conso!$F$3:$F$78,0)</f>
        <v>16</v>
      </c>
    </row>
    <row r="23" spans="1:12" ht="15.75" customHeight="1" x14ac:dyDescent="0.15">
      <c r="A23" s="89">
        <v>22</v>
      </c>
      <c r="B23" s="90">
        <f>LARGE(Conso!$F$3:$F$78,A23)</f>
        <v>5.709E-9</v>
      </c>
      <c r="C23" s="93" t="str">
        <f>INDEX(Conso!$G$3:$G$78,F23)</f>
        <v>nc</v>
      </c>
      <c r="D23" s="8" t="str">
        <f>INDEX(Conso!B$3:B$78,F23)</f>
        <v/>
      </c>
      <c r="E23" s="94">
        <f>INDEX(Conso!E$3:E$78,F23)</f>
        <v>9.0000000000000012E-12</v>
      </c>
      <c r="F23" s="89">
        <f>MATCH(B23,Conso!$F$3:$F$78,0)</f>
        <v>55</v>
      </c>
      <c r="G23" s="89">
        <v>58</v>
      </c>
      <c r="H23" s="90">
        <f>LARGE(Conso!$F$3:$F$78,G23)</f>
        <v>1.709E-9</v>
      </c>
      <c r="I23" s="93" t="str">
        <f>INDEX(Conso!$G$3:$G$78,L23)</f>
        <v>nc</v>
      </c>
      <c r="J23" s="8" t="str">
        <f>INDEX(Conso!B$3:B$78,L23)</f>
        <v>?</v>
      </c>
      <c r="K23" s="94">
        <f>INDEX(Conso!E$3:E$78,L23)</f>
        <v>9.0000000000000012E-12</v>
      </c>
      <c r="L23" s="89">
        <f>MATCH(H23,Conso!$F$3:$F$78,0)</f>
        <v>15</v>
      </c>
    </row>
    <row r="24" spans="1:12" ht="15.75" customHeight="1" x14ac:dyDescent="0.15">
      <c r="A24" s="89">
        <v>23</v>
      </c>
      <c r="B24" s="90">
        <f>LARGE(Conso!$F$3:$F$78,A24)</f>
        <v>5.609E-9</v>
      </c>
      <c r="C24" s="93" t="str">
        <f>INDEX(Conso!$G$3:$G$78,F24)</f>
        <v>nc</v>
      </c>
      <c r="D24" s="8" t="str">
        <f>INDEX(Conso!B$3:B$78,F24)</f>
        <v/>
      </c>
      <c r="E24" s="94">
        <f>INDEX(Conso!E$3:E$78,F24)</f>
        <v>9.0000000000000012E-12</v>
      </c>
      <c r="F24" s="89">
        <f>MATCH(B24,Conso!$F$3:$F$78,0)</f>
        <v>54</v>
      </c>
      <c r="G24" s="89">
        <v>59</v>
      </c>
      <c r="H24" s="90">
        <f>LARGE(Conso!$F$3:$F$78,G24)</f>
        <v>1.6090000000000001E-9</v>
      </c>
      <c r="I24" s="93" t="str">
        <f>INDEX(Conso!$G$3:$G$78,L24)</f>
        <v>nc</v>
      </c>
      <c r="J24" s="8" t="str">
        <f>INDEX(Conso!B$3:B$78,L24)</f>
        <v>?</v>
      </c>
      <c r="K24" s="94">
        <f>INDEX(Conso!E$3:E$78,L24)</f>
        <v>9.0000000000000012E-12</v>
      </c>
      <c r="L24" s="89">
        <f>MATCH(H24,Conso!$F$3:$F$78,0)</f>
        <v>14</v>
      </c>
    </row>
    <row r="25" spans="1:12" ht="15.75" customHeight="1" x14ac:dyDescent="0.15">
      <c r="A25" s="89">
        <v>24</v>
      </c>
      <c r="B25" s="90">
        <f>LARGE(Conso!$F$3:$F$78,A25)</f>
        <v>5.5089999999999999E-9</v>
      </c>
      <c r="C25" s="93" t="str">
        <f>INDEX(Conso!$G$3:$G$78,F25)</f>
        <v>nc</v>
      </c>
      <c r="D25" s="8" t="str">
        <f>INDEX(Conso!B$3:B$78,F25)</f>
        <v/>
      </c>
      <c r="E25" s="94">
        <f>INDEX(Conso!E$3:E$78,F25)</f>
        <v>9.0000000000000012E-12</v>
      </c>
      <c r="F25" s="89">
        <f>MATCH(B25,Conso!$F$3:$F$78,0)</f>
        <v>53</v>
      </c>
      <c r="G25" s="89">
        <v>60</v>
      </c>
      <c r="H25" s="90">
        <f>LARGE(Conso!$F$3:$F$78,G25)</f>
        <v>1.5090000000000001E-9</v>
      </c>
      <c r="I25" s="479" t="str">
        <f>INDEX(Conso!$G$3:$G$78,L25)</f>
        <v>nc</v>
      </c>
      <c r="J25" s="8" t="str">
        <f>INDEX(Conso!B$3:B$78,L25)</f>
        <v>?</v>
      </c>
      <c r="K25" s="94">
        <f>INDEX(Conso!E$3:E$78,L25)</f>
        <v>9.0000000000000012E-12</v>
      </c>
      <c r="L25" s="89">
        <f>MATCH(H25,Conso!$F$3:$F$78,0)</f>
        <v>13</v>
      </c>
    </row>
    <row r="26" spans="1:12" ht="15.75" customHeight="1" x14ac:dyDescent="0.15">
      <c r="A26" s="89">
        <v>25</v>
      </c>
      <c r="B26" s="90">
        <f>LARGE(Conso!$F$3:$F$78,A26)</f>
        <v>5.2090000000000005E-9</v>
      </c>
      <c r="C26" s="93" t="str">
        <f>INDEX(Conso!$G$3:$G$78,F26)</f>
        <v>nc</v>
      </c>
      <c r="D26" s="8" t="str">
        <f>INDEX(Conso!B$3:B$78,F26)</f>
        <v/>
      </c>
      <c r="E26" s="94">
        <f>INDEX(Conso!E$3:E$78,F26)</f>
        <v>9.0000000000000012E-12</v>
      </c>
      <c r="F26" s="89">
        <f>MATCH(B26,Conso!$F$3:$F$78,0)</f>
        <v>50</v>
      </c>
      <c r="G26" s="89">
        <v>61</v>
      </c>
      <c r="H26" s="90">
        <f>LARGE(Conso!$F$3:$F$78,G26)</f>
        <v>1.409E-9</v>
      </c>
      <c r="I26" s="93" t="str">
        <f>INDEX(Conso!$G$3:$G$78,L26)</f>
        <v>nc</v>
      </c>
      <c r="J26" s="8" t="str">
        <f>INDEX(Conso!B$3:B$78,L26)</f>
        <v>?</v>
      </c>
      <c r="K26" s="94">
        <f>INDEX(Conso!E$3:E$78,L26)</f>
        <v>9.0000000000000012E-12</v>
      </c>
      <c r="L26" s="89">
        <f>MATCH(H26,Conso!$F$3:$F$78,0)</f>
        <v>12</v>
      </c>
    </row>
    <row r="27" spans="1:12" ht="15.75" customHeight="1" x14ac:dyDescent="0.15">
      <c r="A27" s="89">
        <v>26</v>
      </c>
      <c r="B27" s="90">
        <f>LARGE(Conso!$F$3:$F$78,A27)</f>
        <v>5.1090000000000005E-9</v>
      </c>
      <c r="C27" s="93" t="str">
        <f>INDEX(Conso!$G$3:$G$78,F27)</f>
        <v>nc</v>
      </c>
      <c r="D27" s="8" t="str">
        <f>INDEX(Conso!B$3:B$78,F27)</f>
        <v/>
      </c>
      <c r="E27" s="94">
        <f>INDEX(Conso!E$3:E$78,F27)</f>
        <v>9.0000000000000012E-12</v>
      </c>
      <c r="F27" s="89">
        <f>MATCH(B27,Conso!$F$3:$F$78,0)</f>
        <v>49</v>
      </c>
      <c r="G27" s="89">
        <v>62</v>
      </c>
      <c r="H27" s="90">
        <f>LARGE(Conso!$F$3:$F$78,G27)</f>
        <v>1.3090000000000001E-9</v>
      </c>
      <c r="I27" s="93" t="str">
        <f>INDEX(Conso!$G$3:$G$78,L27)</f>
        <v>nc</v>
      </c>
      <c r="J27" s="8" t="str">
        <f>INDEX(Conso!B$3:B$78,L27)</f>
        <v>?</v>
      </c>
      <c r="K27" s="94">
        <f>INDEX(Conso!E$3:E$78,L27)</f>
        <v>9.0000000000000012E-12</v>
      </c>
      <c r="L27" s="89">
        <f>MATCH(H27,Conso!$F$3:$F$78,0)</f>
        <v>11</v>
      </c>
    </row>
    <row r="28" spans="1:12" ht="15.75" customHeight="1" x14ac:dyDescent="0.15">
      <c r="A28" s="89">
        <v>27</v>
      </c>
      <c r="B28" s="90">
        <f>LARGE(Conso!$F$3:$F$78,A28)</f>
        <v>5.0090000000000004E-9</v>
      </c>
      <c r="C28" s="93" t="str">
        <f>INDEX(Conso!$G$3:$G$78,F28)</f>
        <v>nc</v>
      </c>
      <c r="D28" s="8" t="str">
        <f>INDEX(Conso!B$3:B$78,F28)</f>
        <v/>
      </c>
      <c r="E28" s="94">
        <f>INDEX(Conso!E$3:E$78,F28)</f>
        <v>9.0000000000000012E-12</v>
      </c>
      <c r="F28" s="89">
        <f>MATCH(B28,Conso!$F$3:$F$78,0)</f>
        <v>48</v>
      </c>
      <c r="G28" s="89">
        <v>63</v>
      </c>
      <c r="H28" s="90">
        <f>LARGE(Conso!$F$3:$F$78,G28)</f>
        <v>1.2090000000000001E-9</v>
      </c>
      <c r="I28" s="93" t="str">
        <f>INDEX(Conso!$G$3:$G$78,L28)</f>
        <v>nc</v>
      </c>
      <c r="J28" s="8" t="str">
        <f>INDEX(Conso!B$3:B$78,L28)</f>
        <v>?</v>
      </c>
      <c r="K28" s="94">
        <f>INDEX(Conso!E$3:E$78,L28)</f>
        <v>9.0000000000000012E-12</v>
      </c>
      <c r="L28" s="89">
        <f>MATCH(H28,Conso!$F$3:$F$78,0)</f>
        <v>10</v>
      </c>
    </row>
    <row r="29" spans="1:12" ht="15.75" customHeight="1" x14ac:dyDescent="0.15">
      <c r="A29" s="89">
        <v>28</v>
      </c>
      <c r="B29" s="90">
        <f>LARGE(Conso!$F$3:$F$78,A29)</f>
        <v>4.9090000000000003E-9</v>
      </c>
      <c r="C29" s="93" t="str">
        <f>INDEX(Conso!$G$3:$G$78,F29)</f>
        <v>nc</v>
      </c>
      <c r="D29" s="8" t="str">
        <f>INDEX(Conso!B$3:B$78,F29)</f>
        <v/>
      </c>
      <c r="E29" s="94">
        <f>INDEX(Conso!E$3:E$78,F29)</f>
        <v>9.0000000000000012E-12</v>
      </c>
      <c r="F29" s="89">
        <f>MATCH(B29,Conso!$F$3:$F$78,0)</f>
        <v>47</v>
      </c>
      <c r="G29" s="89">
        <v>64</v>
      </c>
      <c r="H29" s="90">
        <f>LARGE(Conso!$F$3:$F$78,G29)</f>
        <v>1.109E-9</v>
      </c>
      <c r="I29" s="93" t="str">
        <f>INDEX(Conso!$G$3:$G$78,L29)</f>
        <v>nc</v>
      </c>
      <c r="J29" s="8" t="str">
        <f>INDEX(Conso!B$3:B$78,L29)</f>
        <v>?</v>
      </c>
      <c r="K29" s="94">
        <f>INDEX(Conso!E$3:E$78,L29)</f>
        <v>9.0000000000000012E-12</v>
      </c>
      <c r="L29" s="89">
        <f>MATCH(H29,Conso!$F$3:$F$78,0)</f>
        <v>9</v>
      </c>
    </row>
    <row r="30" spans="1:12" ht="15.75" customHeight="1" x14ac:dyDescent="0.15">
      <c r="A30" s="89">
        <v>29</v>
      </c>
      <c r="B30" s="90">
        <f>LARGE(Conso!$F$3:$F$78,A30)</f>
        <v>4.8090000000000002E-9</v>
      </c>
      <c r="C30" s="93" t="str">
        <f>INDEX(Conso!$G$3:$G$78,F30)</f>
        <v>nc</v>
      </c>
      <c r="D30" s="8" t="str">
        <f>INDEX(Conso!B$3:B$78,F30)</f>
        <v/>
      </c>
      <c r="E30" s="94">
        <f>INDEX(Conso!E$3:E$78,F30)</f>
        <v>9.0000000000000012E-12</v>
      </c>
      <c r="F30" s="89">
        <f>MATCH(B30,Conso!$F$3:$F$78,0)</f>
        <v>46</v>
      </c>
      <c r="G30" s="89">
        <v>65</v>
      </c>
      <c r="H30" s="90">
        <f>LARGE(Conso!$F$3:$F$78,G30)</f>
        <v>1.0090000000000001E-9</v>
      </c>
      <c r="I30" s="93" t="str">
        <f>INDEX(Conso!$G$3:$G$78,L30)</f>
        <v>nc</v>
      </c>
      <c r="J30" s="8" t="str">
        <f>INDEX(Conso!B$3:B$78,L30)</f>
        <v>?</v>
      </c>
      <c r="K30" s="94">
        <f>INDEX(Conso!E$3:E$78,L30)</f>
        <v>9.0000000000000012E-12</v>
      </c>
      <c r="L30" s="89">
        <f>MATCH(H30,Conso!$F$3:$F$78,0)</f>
        <v>8</v>
      </c>
    </row>
    <row r="31" spans="1:12" ht="15.75" customHeight="1" x14ac:dyDescent="0.15">
      <c r="A31" s="89">
        <v>30</v>
      </c>
      <c r="B31" s="90">
        <f>LARGE(Conso!$F$3:$F$78,A31)</f>
        <v>4.7090000000000002E-9</v>
      </c>
      <c r="C31" s="93" t="str">
        <f>INDEX(Conso!$G$3:$G$78,F31)</f>
        <v>nc</v>
      </c>
      <c r="D31" s="8" t="str">
        <f>INDEX(Conso!B$3:B$78,F31)</f>
        <v/>
      </c>
      <c r="E31" s="94">
        <f>INDEX(Conso!E$3:E$78,F31)</f>
        <v>9.0000000000000012E-12</v>
      </c>
      <c r="F31" s="89">
        <f>MATCH(B31,Conso!$F$3:$F$78,0)</f>
        <v>45</v>
      </c>
      <c r="G31" s="89">
        <v>66</v>
      </c>
      <c r="H31" s="90">
        <f>LARGE(Conso!$F$3:$F$78,G31)</f>
        <v>9.0899999999999996E-10</v>
      </c>
      <c r="I31" s="93" t="str">
        <f>INDEX(Conso!$G$3:$G$78,L31)</f>
        <v>nc</v>
      </c>
      <c r="J31" s="8" t="str">
        <f>INDEX(Conso!B$3:B$78,L31)</f>
        <v>?</v>
      </c>
      <c r="K31" s="94">
        <f>INDEX(Conso!E$3:E$78,L31)</f>
        <v>9.0000000000000012E-12</v>
      </c>
      <c r="L31" s="89">
        <f>MATCH(H31,Conso!$F$3:$F$78,0)</f>
        <v>7</v>
      </c>
    </row>
    <row r="32" spans="1:12" ht="15.75" customHeight="1" x14ac:dyDescent="0.15">
      <c r="A32" s="89">
        <v>31</v>
      </c>
      <c r="B32" s="90">
        <f>LARGE(Conso!$F$3:$F$78,A32)</f>
        <v>4.6090000000000001E-9</v>
      </c>
      <c r="C32" s="93" t="str">
        <f>INDEX(Conso!$G$3:$G$78,F32)</f>
        <v>nc</v>
      </c>
      <c r="D32" s="8" t="str">
        <f>INDEX(Conso!B$3:B$78,F32)</f>
        <v/>
      </c>
      <c r="E32" s="94">
        <f>INDEX(Conso!E$3:E$78,F32)</f>
        <v>9.0000000000000012E-12</v>
      </c>
      <c r="F32" s="89">
        <f>MATCH(B32,Conso!$F$3:$F$78,0)</f>
        <v>44</v>
      </c>
      <c r="G32" s="89">
        <v>67</v>
      </c>
      <c r="H32" s="90">
        <f>LARGE(Conso!$F$3:$F$78,G32)</f>
        <v>8.09E-10</v>
      </c>
      <c r="I32" s="93" t="str">
        <f>INDEX(Conso!$G$3:$G$78,L32)</f>
        <v>nc</v>
      </c>
      <c r="J32" s="8" t="str">
        <f>INDEX(Conso!B$3:B$78,L32)</f>
        <v>?</v>
      </c>
      <c r="K32" s="94">
        <f>INDEX(Conso!E$3:E$78,L32)</f>
        <v>9.0000000000000012E-12</v>
      </c>
      <c r="L32" s="89">
        <f>MATCH(H32,Conso!$F$3:$F$78,0)</f>
        <v>6</v>
      </c>
    </row>
    <row r="33" spans="1:12" ht="15.75" customHeight="1" x14ac:dyDescent="0.15">
      <c r="A33" s="89">
        <v>32</v>
      </c>
      <c r="B33" s="90">
        <f>LARGE(Conso!$F$3:$F$78,A33)</f>
        <v>4.509E-9</v>
      </c>
      <c r="C33" s="93" t="str">
        <f>INDEX(Conso!$G$3:$G$78,F33)</f>
        <v>nc</v>
      </c>
      <c r="D33" s="8" t="str">
        <f>INDEX(Conso!B$3:B$78,F33)</f>
        <v/>
      </c>
      <c r="E33" s="94">
        <f>INDEX(Conso!E$3:E$78,F33)</f>
        <v>9.0000000000000012E-12</v>
      </c>
      <c r="F33" s="89">
        <f>MATCH(B33,Conso!$F$3:$F$78,0)</f>
        <v>43</v>
      </c>
      <c r="G33" s="89">
        <v>68</v>
      </c>
      <c r="H33" s="90">
        <f>LARGE(Conso!$F$3:$F$78,G33)</f>
        <v>7.0899999999999993E-10</v>
      </c>
      <c r="I33" s="93" t="str">
        <f>INDEX(Conso!$G$3:$G$78,L33)</f>
        <v>nc</v>
      </c>
      <c r="J33" s="8" t="str">
        <f>INDEX(Conso!B$3:B$78,L33)</f>
        <v>?</v>
      </c>
      <c r="K33" s="94">
        <f>INDEX(Conso!E$3:E$78,L33)</f>
        <v>9.0000000000000012E-12</v>
      </c>
      <c r="L33" s="89">
        <f>MATCH(H33,Conso!$F$3:$F$78,0)</f>
        <v>5</v>
      </c>
    </row>
    <row r="34" spans="1:12" ht="15.75" customHeight="1" x14ac:dyDescent="0.15">
      <c r="A34" s="89">
        <v>33</v>
      </c>
      <c r="B34" s="90">
        <f>LARGE(Conso!$F$3:$F$78,A34)</f>
        <v>4.409E-9</v>
      </c>
      <c r="C34" s="93" t="str">
        <f>INDEX(Conso!$G$3:$G$78,F34)</f>
        <v>nc</v>
      </c>
      <c r="D34" s="8" t="str">
        <f>INDEX(Conso!B$3:B$78,F34)</f>
        <v/>
      </c>
      <c r="E34" s="94">
        <f>INDEX(Conso!E$3:E$78,F34)</f>
        <v>9.0000000000000012E-12</v>
      </c>
      <c r="F34" s="89">
        <f>MATCH(B34,Conso!$F$3:$F$78,0)</f>
        <v>42</v>
      </c>
      <c r="G34" s="89">
        <v>69</v>
      </c>
      <c r="H34" s="90">
        <f>LARGE(Conso!$F$3:$F$78,G34)</f>
        <v>6.0899999999999996E-10</v>
      </c>
      <c r="I34" s="93" t="str">
        <f>INDEX(Conso!$G$3:$G$78,L34)</f>
        <v>nc</v>
      </c>
      <c r="J34" s="8" t="str">
        <f>INDEX(Conso!B$3:B$78,L34)</f>
        <v>?</v>
      </c>
      <c r="K34" s="94">
        <f>INDEX(Conso!E$3:E$78,L34)</f>
        <v>9.0000000000000012E-12</v>
      </c>
      <c r="L34" s="89">
        <f>MATCH(H34,Conso!$F$3:$F$78,0)</f>
        <v>4</v>
      </c>
    </row>
    <row r="35" spans="1:12" ht="15.75" customHeight="1" x14ac:dyDescent="0.15">
      <c r="A35" s="89">
        <v>34</v>
      </c>
      <c r="B35" s="90">
        <f>LARGE(Conso!$F$3:$F$78,A35)</f>
        <v>4.3089999999999999E-9</v>
      </c>
      <c r="C35" s="93" t="str">
        <f>INDEX(Conso!$G$3:$G$78,F35)</f>
        <v>nc</v>
      </c>
      <c r="D35" s="8" t="str">
        <f>INDEX(Conso!B$3:B$78,F35)</f>
        <v>?</v>
      </c>
      <c r="E35" s="94">
        <f>INDEX(Conso!E$3:E$78,F35)</f>
        <v>9.0000000000000012E-12</v>
      </c>
      <c r="F35" s="89">
        <f>MATCH(B35,Conso!$F$3:$F$78,0)</f>
        <v>41</v>
      </c>
      <c r="G35" s="89">
        <v>70</v>
      </c>
      <c r="H35" s="90">
        <f>LARGE(Conso!$F$3:$F$78,G35)</f>
        <v>5.09E-10</v>
      </c>
      <c r="I35" s="93" t="str">
        <f>INDEX(Conso!$G$3:$G$78,L35)</f>
        <v>nc</v>
      </c>
      <c r="J35" s="8" t="str">
        <f>INDEX(Conso!B$3:B$78,L35)</f>
        <v>?</v>
      </c>
      <c r="K35" s="94">
        <f>INDEX(Conso!E$3:E$78,L35)</f>
        <v>9.0000000000000012E-12</v>
      </c>
      <c r="L35" s="89">
        <f>MATCH(H35,Conso!$F$3:$F$78,0)</f>
        <v>3</v>
      </c>
    </row>
    <row r="36" spans="1:12" ht="15.75" customHeight="1" x14ac:dyDescent="0.15">
      <c r="A36" s="89">
        <v>35</v>
      </c>
      <c r="B36" s="90">
        <f>LARGE(Conso!$F$3:$F$78,A36)</f>
        <v>4.2090000000000007E-9</v>
      </c>
      <c r="C36" s="93" t="str">
        <f>INDEX(Conso!$G$3:$G$78,F36)</f>
        <v>nc</v>
      </c>
      <c r="D36" s="8" t="str">
        <f>INDEX(Conso!B$3:B$78,F36)</f>
        <v>?</v>
      </c>
      <c r="E36" s="94">
        <f>INDEX(Conso!E$3:E$78,F36)</f>
        <v>9.0000000000000012E-12</v>
      </c>
      <c r="F36" s="89">
        <f>MATCH(B36,Conso!$F$3:$F$78,0)</f>
        <v>40</v>
      </c>
      <c r="G36" s="89">
        <v>71</v>
      </c>
      <c r="H36" s="90">
        <f>LARGE(Conso!$F$3:$F$78,G36)</f>
        <v>4.0900000000000004E-10</v>
      </c>
      <c r="I36" s="93" t="str">
        <f>INDEX(Conso!$G$3:$G$78,L36)</f>
        <v>nc</v>
      </c>
      <c r="J36" s="8" t="str">
        <f>INDEX(Conso!B$3:B$78,L36)</f>
        <v>?</v>
      </c>
      <c r="K36" s="94">
        <f>INDEX(Conso!E$3:E$78,L36)</f>
        <v>9.0000000000000012E-12</v>
      </c>
      <c r="L36" s="89">
        <f>MATCH(H36,Conso!$F$3:$F$78,0)</f>
        <v>2</v>
      </c>
    </row>
    <row r="37" spans="1:12" ht="13.5" customHeight="1" x14ac:dyDescent="0.15">
      <c r="A37" s="89">
        <v>36</v>
      </c>
      <c r="B37" s="90">
        <f>LARGE(Conso!$F$3:$F$78,A37)</f>
        <v>4.1090000000000006E-9</v>
      </c>
      <c r="C37" s="93" t="str">
        <f>INDEX(Conso!$G$3:$G$78,F37)</f>
        <v>nc</v>
      </c>
      <c r="D37" s="8" t="str">
        <f>INDEX(Conso!B$3:B$78,F37)</f>
        <v>?</v>
      </c>
      <c r="E37" s="94">
        <f>INDEX(Conso!E$3:E$78,F37)</f>
        <v>9.0000000000000012E-12</v>
      </c>
      <c r="F37" s="89">
        <f>MATCH(B37,Conso!$F$3:$F$78,0)</f>
        <v>39</v>
      </c>
      <c r="G37" s="89">
        <v>72</v>
      </c>
      <c r="H37" s="90">
        <f>LARGE(Conso!$F$3:$F$78,G37)</f>
        <v>3.0900000000000002E-10</v>
      </c>
      <c r="I37" s="93" t="str">
        <f>INDEX(Conso!$G$3:$G$78,L37)</f>
        <v>nc</v>
      </c>
      <c r="J37" s="8" t="str">
        <f>INDEX(Conso!B$3:B$78,L37)</f>
        <v>?</v>
      </c>
      <c r="K37" s="94">
        <f>INDEX(Conso!E$3:E$78,L37)</f>
        <v>9.0000000000000012E-12</v>
      </c>
      <c r="L37" s="89">
        <f>MATCH(H37,Conso!$F$3:$F$78,0)</f>
        <v>1</v>
      </c>
    </row>
  </sheetData>
  <sheetProtection sheet="1" objects="1" scenarios="1" selectLockedCells="1"/>
  <conditionalFormatting sqref="I2:I37 C2:C37">
    <cfRule type="colorScale" priority="57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7 E2:E37">
    <cfRule type="iconSet" priority="5767">
      <iconSet iconSet="4TrafficLights">
        <cfvo type="percent" val="0"/>
        <cfvo type="percent" val="25"/>
        <cfvo type="percent" val="50"/>
        <cfvo type="percent" val="75"/>
      </iconSet>
    </cfRule>
    <cfRule type="dataBar" priority="5768">
      <dataBar>
        <cfvo type="min"/>
        <cfvo type="max"/>
        <color rgb="FF63C384"/>
      </dataBar>
    </cfRule>
  </conditionalFormatting>
  <printOptions horizontalCentered="1" verticalCentered="1"/>
  <pageMargins left="0.23622047244094491" right="0.23622047244094491" top="1.3385826771653544" bottom="1.3385826771653544" header="0.31496062992125984" footer="0.31496062992125984"/>
  <pageSetup paperSize="9" scale="97" orientation="portrait" horizontalDpi="300" verticalDpi="300" r:id="rId1"/>
  <headerFooter alignWithMargins="0">
    <oddHeader>&amp;C&amp;"Tahoma,Gras"&amp;16&amp;F
Résultats consolante</oddHeader>
    <oddFooter>&amp;R&amp;"Tahoma,Gras"&amp;16&amp;P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AJ131"/>
  <sheetViews>
    <sheetView showGridLines="0" topLeftCell="A71" zoomScaleNormal="100" zoomScaleSheetLayoutView="100" workbookViewId="0">
      <selection activeCell="G3" sqref="G3"/>
    </sheetView>
  </sheetViews>
  <sheetFormatPr baseColWidth="10" defaultColWidth="11.42578125" defaultRowHeight="16.5" customHeight="1" x14ac:dyDescent="0.2"/>
  <cols>
    <col min="1" max="1" width="3.5703125" style="96" customWidth="1"/>
    <col min="2" max="2" width="3.5703125" style="97" bestFit="1" customWidth="1"/>
    <col min="3" max="3" width="20.28515625" style="38" bestFit="1" customWidth="1"/>
    <col min="4" max="4" width="27" style="38" bestFit="1" customWidth="1"/>
    <col min="5" max="5" width="3.5703125" style="38" customWidth="1"/>
    <col min="6" max="6" width="5.28515625" style="111" customWidth="1"/>
    <col min="7" max="9" width="2.7109375" style="112" customWidth="1"/>
    <col min="10" max="10" width="2.7109375" style="113" customWidth="1"/>
    <col min="11" max="13" width="2.7109375" style="112" customWidth="1"/>
    <col min="14" max="14" width="2.7109375" style="113" customWidth="1"/>
    <col min="15" max="17" width="2.7109375" style="112" customWidth="1"/>
    <col min="18" max="18" width="2.7109375" style="113" customWidth="1"/>
    <col min="19" max="19" width="3.42578125" style="96" customWidth="1"/>
    <col min="20" max="20" width="4.140625" style="38" customWidth="1"/>
    <col min="21" max="21" width="19.42578125" style="38" bestFit="1" customWidth="1"/>
    <col min="22" max="22" width="27" style="38" bestFit="1" customWidth="1"/>
    <col min="23" max="23" width="3.5703125" style="38" customWidth="1"/>
    <col min="24" max="24" width="5.28515625" style="111" customWidth="1"/>
    <col min="25" max="27" width="2.7109375" style="38" customWidth="1"/>
    <col min="28" max="28" width="2.7109375" style="114" customWidth="1"/>
    <col min="29" max="31" width="2.7109375" style="38" customWidth="1"/>
    <col min="32" max="32" width="2.7109375" style="114" customWidth="1"/>
    <col min="33" max="35" width="2.7109375" style="38" customWidth="1"/>
    <col min="36" max="36" width="2.7109375" style="114" customWidth="1"/>
    <col min="37" max="37" width="5.28515625" style="38" customWidth="1"/>
    <col min="38" max="16384" width="11.42578125" style="38"/>
  </cols>
  <sheetData>
    <row r="1" spans="2:36" ht="19.5" customHeight="1" x14ac:dyDescent="0.2">
      <c r="B1" s="580" t="s">
        <v>172</v>
      </c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T1" s="580" t="s">
        <v>173</v>
      </c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</row>
    <row r="2" spans="2:36" ht="16.5" customHeight="1" x14ac:dyDescent="0.2">
      <c r="C2" s="26" t="s">
        <v>147</v>
      </c>
      <c r="D2" s="71" t="s">
        <v>18</v>
      </c>
      <c r="E2" s="27" t="s">
        <v>14</v>
      </c>
      <c r="F2" s="86" t="s">
        <v>148</v>
      </c>
      <c r="G2" s="581" t="s">
        <v>150</v>
      </c>
      <c r="H2" s="581"/>
      <c r="I2" s="581"/>
      <c r="J2" s="581"/>
      <c r="K2" s="581" t="s">
        <v>151</v>
      </c>
      <c r="L2" s="581"/>
      <c r="M2" s="581"/>
      <c r="N2" s="581"/>
      <c r="O2" s="581" t="s">
        <v>152</v>
      </c>
      <c r="P2" s="581"/>
      <c r="Q2" s="581"/>
      <c r="R2" s="581"/>
      <c r="S2" s="98"/>
      <c r="T2" s="97"/>
      <c r="U2" s="26" t="s">
        <v>147</v>
      </c>
      <c r="V2" s="71" t="s">
        <v>18</v>
      </c>
      <c r="W2" s="27" t="s">
        <v>14</v>
      </c>
      <c r="X2" s="86" t="s">
        <v>148</v>
      </c>
      <c r="Y2" s="584" t="s">
        <v>150</v>
      </c>
      <c r="Z2" s="584"/>
      <c r="AA2" s="584"/>
      <c r="AB2" s="584"/>
      <c r="AC2" s="584" t="s">
        <v>151</v>
      </c>
      <c r="AD2" s="584"/>
      <c r="AE2" s="584"/>
      <c r="AF2" s="584"/>
      <c r="AG2" s="584" t="s">
        <v>152</v>
      </c>
      <c r="AH2" s="584"/>
      <c r="AI2" s="584"/>
      <c r="AJ2" s="584"/>
    </row>
    <row r="3" spans="2:36" ht="15" customHeight="1" x14ac:dyDescent="0.2">
      <c r="B3" s="99">
        <v>1</v>
      </c>
      <c r="C3" s="100" t="str">
        <f>INDEX(Classement!$D$2:$D$135,$B3)</f>
        <v>GOYEC LUDOVIC</v>
      </c>
      <c r="D3" s="526" t="str">
        <f>INDEX(Classement!$E$2:$E$135,$B3)</f>
        <v>Pana Loisirs</v>
      </c>
      <c r="E3" s="101">
        <v>1</v>
      </c>
      <c r="F3" s="87">
        <f>J3+N3+R3</f>
        <v>1.0000000000180003</v>
      </c>
      <c r="G3" s="102">
        <v>1</v>
      </c>
      <c r="H3" s="102"/>
      <c r="I3" s="102"/>
      <c r="J3" s="36">
        <f>G3+POWER(10,G3-12)+H3+POWER(10,H3-12)+I3+POWER(10,I3-12)</f>
        <v>1.0000000000120002</v>
      </c>
      <c r="K3" s="102"/>
      <c r="L3" s="102"/>
      <c r="M3" s="102"/>
      <c r="N3" s="36">
        <f>K3+POWER(10,K3-12)+L3+POWER(10,L3-12)+M3+POWER(10,M3-12)</f>
        <v>3.0000000000000001E-12</v>
      </c>
      <c r="O3" s="102"/>
      <c r="P3" s="102"/>
      <c r="Q3" s="102"/>
      <c r="R3" s="36">
        <f>O3+POWER(10,O3-12)+P3+POWER(10,P3-12)+Q3+POWER(10,Q3-12)</f>
        <v>3.0000000000000001E-12</v>
      </c>
      <c r="T3" s="99">
        <v>30</v>
      </c>
      <c r="U3" s="100" t="str">
        <f>INDEX(Classement!$D$2:$D$135,$T3)</f>
        <v>LAMONZIE JACQUELINE</v>
      </c>
      <c r="V3" s="526" t="str">
        <f>INDEX(Classement!$E$2:$E$135,$T3)</f>
        <v>colomiers handisport</v>
      </c>
      <c r="W3" s="101">
        <v>1</v>
      </c>
      <c r="X3" s="87">
        <f>AB3+AF3+AJ3</f>
        <v>1.0000000000180003</v>
      </c>
      <c r="Y3" s="102">
        <v>1</v>
      </c>
      <c r="Z3" s="102"/>
      <c r="AA3" s="102"/>
      <c r="AB3" s="103">
        <f>Y3+POWER(10,Y3-12)+Z3+POWER(10,Z3-12)+AA3+POWER(10,AA3-12)</f>
        <v>1.0000000000120002</v>
      </c>
      <c r="AC3" s="102"/>
      <c r="AD3" s="102"/>
      <c r="AE3" s="102"/>
      <c r="AF3" s="103">
        <f>AC3+POWER(10,AC3-12)+AD3+POWER(10,AD3-12)+AE3+POWER(10,AE3-12)</f>
        <v>3.0000000000000001E-12</v>
      </c>
      <c r="AG3" s="102"/>
      <c r="AH3" s="102"/>
      <c r="AI3" s="102"/>
      <c r="AJ3" s="103">
        <f>AG3+POWER(10,AG3-12)+AH3+POWER(10,AH3-12)+AI3+POWER(10,AI3-12)</f>
        <v>3.0000000000000001E-12</v>
      </c>
    </row>
    <row r="4" spans="2:36" ht="15" customHeight="1" x14ac:dyDescent="0.2">
      <c r="B4" s="104">
        <f>97-B3</f>
        <v>96</v>
      </c>
      <c r="C4" s="28" t="str">
        <f>INDEX(Classement!$D$2:$D$135,$B4)</f>
        <v/>
      </c>
      <c r="D4" s="527">
        <f>INDEX(Classement!$E$2:$E$135,$B4)</f>
        <v>0</v>
      </c>
      <c r="E4" s="29">
        <v>2</v>
      </c>
      <c r="F4" s="105">
        <f>J4+N4+R4</f>
        <v>9.0000000000000012E-12</v>
      </c>
      <c r="G4" s="35"/>
      <c r="H4" s="35"/>
      <c r="I4" s="35"/>
      <c r="J4" s="32">
        <f>G4+POWER(10,G4-12)+H4+POWER(10,H4-12)+I4+POWER(10,I4-12)</f>
        <v>3.0000000000000001E-12</v>
      </c>
      <c r="K4" s="35"/>
      <c r="L4" s="35"/>
      <c r="M4" s="35"/>
      <c r="N4" s="32">
        <f>K4+POWER(10,K4-12)+L4+POWER(10,L4-12)+M4+POWER(10,M4-12)</f>
        <v>3.0000000000000001E-12</v>
      </c>
      <c r="O4" s="35"/>
      <c r="P4" s="35"/>
      <c r="Q4" s="35"/>
      <c r="R4" s="32">
        <f>O4+POWER(10,O4-12)+P4+POWER(10,P4-12)+Q4+POWER(10,Q4-12)</f>
        <v>3.0000000000000001E-12</v>
      </c>
      <c r="T4" s="104">
        <f>97-T3</f>
        <v>67</v>
      </c>
      <c r="U4" s="28" t="str">
        <f>INDEX(Classement!$D$2:$D$135,$T4)</f>
        <v>?</v>
      </c>
      <c r="V4" s="527" t="str">
        <f>INDEX(Classement!$E$2:$E$135,$T4)</f>
        <v>?</v>
      </c>
      <c r="W4" s="29">
        <v>2</v>
      </c>
      <c r="X4" s="105">
        <f>AB4+AF4+AJ4</f>
        <v>9.0000000000000012E-12</v>
      </c>
      <c r="Y4" s="35"/>
      <c r="Z4" s="35"/>
      <c r="AA4" s="35"/>
      <c r="AB4" s="106">
        <f>Y4+POWER(10,Y4-12)+Z4+POWER(10,Z4-12)+AA4+POWER(10,AA4-12)</f>
        <v>3.0000000000000001E-12</v>
      </c>
      <c r="AC4" s="35"/>
      <c r="AD4" s="35"/>
      <c r="AE4" s="35"/>
      <c r="AF4" s="106">
        <f>AC4+POWER(10,AC4-12)+AD4+POWER(10,AD4-12)+AE4+POWER(10,AE4-12)</f>
        <v>3.0000000000000001E-12</v>
      </c>
      <c r="AG4" s="35"/>
      <c r="AH4" s="35"/>
      <c r="AI4" s="35"/>
      <c r="AJ4" s="106">
        <f>AG4+POWER(10,AG4-12)+AH4+POWER(10,AH4-12)+AI4+POWER(10,AI4-12)</f>
        <v>3.0000000000000001E-12</v>
      </c>
    </row>
    <row r="5" spans="2:36" s="38" customFormat="1" ht="3.75" customHeight="1" x14ac:dyDescent="0.2">
      <c r="B5" s="97"/>
      <c r="C5" s="71"/>
      <c r="E5" s="107"/>
      <c r="F5" s="108"/>
      <c r="G5" s="121"/>
      <c r="H5" s="121"/>
      <c r="I5" s="121"/>
      <c r="J5" s="109"/>
      <c r="K5" s="121"/>
      <c r="L5" s="121"/>
      <c r="M5" s="121"/>
      <c r="N5" s="109"/>
      <c r="O5" s="121"/>
      <c r="P5" s="121"/>
      <c r="Q5" s="121"/>
      <c r="R5" s="109"/>
      <c r="T5" s="97"/>
      <c r="U5" s="71"/>
      <c r="W5" s="107"/>
      <c r="X5" s="108"/>
      <c r="Y5" s="121"/>
      <c r="Z5" s="121"/>
      <c r="AA5" s="121"/>
      <c r="AB5" s="110"/>
      <c r="AC5" s="121"/>
      <c r="AD5" s="121"/>
      <c r="AE5" s="121"/>
      <c r="AF5" s="110"/>
      <c r="AG5" s="121"/>
      <c r="AH5" s="121"/>
      <c r="AI5" s="121"/>
      <c r="AJ5" s="110"/>
    </row>
    <row r="6" spans="2:36" ht="15" customHeight="1" x14ac:dyDescent="0.2">
      <c r="B6" s="99">
        <v>48</v>
      </c>
      <c r="C6" s="100" t="str">
        <f>INDEX(Classement!$D$2:$D$135,$B6)</f>
        <v>?</v>
      </c>
      <c r="D6" s="526" t="str">
        <f>INDEX(Classement!$E$2:$E$135,$B6)</f>
        <v>?</v>
      </c>
      <c r="E6" s="101">
        <v>3</v>
      </c>
      <c r="F6" s="87">
        <f>J6+N6+R6</f>
        <v>1.0000000000180003</v>
      </c>
      <c r="G6" s="102">
        <v>1</v>
      </c>
      <c r="H6" s="102"/>
      <c r="I6" s="102"/>
      <c r="J6" s="36">
        <f>G6+POWER(10,G6-12)+H6+POWER(10,H6-12)+I6+POWER(10,I6-12)</f>
        <v>1.0000000000120002</v>
      </c>
      <c r="K6" s="102"/>
      <c r="L6" s="102"/>
      <c r="M6" s="102"/>
      <c r="N6" s="36">
        <f>K6+POWER(10,K6-12)+L6+POWER(10,L6-12)+M6+POWER(10,M6-12)</f>
        <v>3.0000000000000001E-12</v>
      </c>
      <c r="O6" s="102"/>
      <c r="P6" s="102"/>
      <c r="Q6" s="102"/>
      <c r="R6" s="36">
        <f>O6+POWER(10,O6-12)+P6+POWER(10,P6-12)+Q6+POWER(10,Q6-12)</f>
        <v>3.0000000000000001E-12</v>
      </c>
      <c r="T6" s="99">
        <v>19</v>
      </c>
      <c r="U6" s="100" t="str">
        <f>INDEX(Classement!$D$2:$D$135,$T6)</f>
        <v>LEAL OLIVIER</v>
      </c>
      <c r="V6" s="526" t="str">
        <f>INDEX(Classement!$E$2:$E$135,$T6)</f>
        <v>Etoiles Sportives Handisport</v>
      </c>
      <c r="W6" s="101">
        <v>3</v>
      </c>
      <c r="X6" s="87">
        <f>AB6+AF6+AJ6</f>
        <v>1.0000000000180003</v>
      </c>
      <c r="Y6" s="102">
        <v>1</v>
      </c>
      <c r="Z6" s="102"/>
      <c r="AA6" s="102"/>
      <c r="AB6" s="103">
        <f>Y6+POWER(10,Y6-12)+Z6+POWER(10,Z6-12)+AA6+POWER(10,AA6-12)</f>
        <v>1.0000000000120002</v>
      </c>
      <c r="AC6" s="102"/>
      <c r="AD6" s="102"/>
      <c r="AE6" s="102"/>
      <c r="AF6" s="103">
        <f>AC6+POWER(10,AC6-12)+AD6+POWER(10,AD6-12)+AE6+POWER(10,AE6-12)</f>
        <v>3.0000000000000001E-12</v>
      </c>
      <c r="AG6" s="102"/>
      <c r="AH6" s="102"/>
      <c r="AI6" s="102"/>
      <c r="AJ6" s="103">
        <f>AG6+POWER(10,AG6-12)+AH6+POWER(10,AH6-12)+AI6+POWER(10,AI6-12)</f>
        <v>3.0000000000000001E-12</v>
      </c>
    </row>
    <row r="7" spans="2:36" ht="15" customHeight="1" x14ac:dyDescent="0.2">
      <c r="B7" s="104">
        <f>97-B6</f>
        <v>49</v>
      </c>
      <c r="C7" s="28" t="str">
        <f>INDEX(Classement!$D$2:$D$135,$B7)</f>
        <v>?</v>
      </c>
      <c r="D7" s="527" t="str">
        <f>INDEX(Classement!$E$2:$E$135,$B7)</f>
        <v>?</v>
      </c>
      <c r="E7" s="29">
        <v>4</v>
      </c>
      <c r="F7" s="105">
        <f>J7+N7+R7</f>
        <v>9.0000000000000012E-12</v>
      </c>
      <c r="G7" s="35"/>
      <c r="H7" s="35"/>
      <c r="I7" s="35"/>
      <c r="J7" s="32">
        <f>G7+POWER(10,G7-12)+H7+POWER(10,H7-12)+I7+POWER(10,I7-12)</f>
        <v>3.0000000000000001E-12</v>
      </c>
      <c r="K7" s="35"/>
      <c r="L7" s="35"/>
      <c r="M7" s="35"/>
      <c r="N7" s="32">
        <f>K7+POWER(10,K7-12)+L7+POWER(10,L7-12)+M7+POWER(10,M7-12)</f>
        <v>3.0000000000000001E-12</v>
      </c>
      <c r="O7" s="35"/>
      <c r="P7" s="35"/>
      <c r="Q7" s="35"/>
      <c r="R7" s="32">
        <f>O7+POWER(10,O7-12)+P7+POWER(10,P7-12)+Q7+POWER(10,Q7-12)</f>
        <v>3.0000000000000001E-12</v>
      </c>
      <c r="T7" s="104">
        <f>97-T6</f>
        <v>78</v>
      </c>
      <c r="U7" s="28" t="str">
        <f>INDEX(Classement!$D$2:$D$135,$T7)</f>
        <v>?</v>
      </c>
      <c r="V7" s="527" t="str">
        <f>INDEX(Classement!$E$2:$E$135,$T7)</f>
        <v>?</v>
      </c>
      <c r="W7" s="29">
        <v>4</v>
      </c>
      <c r="X7" s="105">
        <f>AB7+AF7+AJ7</f>
        <v>9.0000000000000012E-12</v>
      </c>
      <c r="Y7" s="35"/>
      <c r="Z7" s="35"/>
      <c r="AA7" s="35"/>
      <c r="AB7" s="106">
        <f>Y7+POWER(10,Y7-12)+Z7+POWER(10,Z7-12)+AA7+POWER(10,AA7-12)</f>
        <v>3.0000000000000001E-12</v>
      </c>
      <c r="AC7" s="35"/>
      <c r="AD7" s="35"/>
      <c r="AE7" s="35"/>
      <c r="AF7" s="106">
        <f>AC7+POWER(10,AC7-12)+AD7+POWER(10,AD7-12)+AE7+POWER(10,AE7-12)</f>
        <v>3.0000000000000001E-12</v>
      </c>
      <c r="AG7" s="35"/>
      <c r="AH7" s="35"/>
      <c r="AI7" s="35"/>
      <c r="AJ7" s="106">
        <f>AG7+POWER(10,AG7-12)+AH7+POWER(10,AH7-12)+AI7+POWER(10,AI7-12)</f>
        <v>3.0000000000000001E-12</v>
      </c>
    </row>
    <row r="8" spans="2:36" s="38" customFormat="1" ht="3.75" customHeight="1" x14ac:dyDescent="0.2">
      <c r="B8" s="97"/>
      <c r="C8" s="71"/>
      <c r="E8" s="107"/>
      <c r="F8" s="108"/>
      <c r="G8" s="121"/>
      <c r="H8" s="121"/>
      <c r="I8" s="121"/>
      <c r="J8" s="109"/>
      <c r="K8" s="121"/>
      <c r="L8" s="121"/>
      <c r="M8" s="121"/>
      <c r="N8" s="109"/>
      <c r="O8" s="121"/>
      <c r="P8" s="121"/>
      <c r="Q8" s="121"/>
      <c r="R8" s="109"/>
      <c r="T8" s="97"/>
      <c r="U8" s="71"/>
      <c r="W8" s="107"/>
      <c r="X8" s="108"/>
      <c r="Y8" s="121"/>
      <c r="Z8" s="121"/>
      <c r="AA8" s="121"/>
      <c r="AB8" s="110"/>
      <c r="AC8" s="121"/>
      <c r="AD8" s="121"/>
      <c r="AE8" s="121"/>
      <c r="AF8" s="110"/>
      <c r="AG8" s="121"/>
      <c r="AH8" s="121"/>
      <c r="AI8" s="121"/>
      <c r="AJ8" s="110"/>
    </row>
    <row r="9" spans="2:36" ht="15" customHeight="1" x14ac:dyDescent="0.2">
      <c r="B9" s="99">
        <v>25</v>
      </c>
      <c r="C9" s="100" t="str">
        <f>INDEX(Classement!$D$2:$D$135,$B9)</f>
        <v>LUTHEREAU FABIEN</v>
      </c>
      <c r="D9" s="526" t="str">
        <f>INDEX(Classement!$E$2:$E$135,$B9)</f>
        <v>Handicapables</v>
      </c>
      <c r="E9" s="101">
        <v>5</v>
      </c>
      <c r="F9" s="87">
        <f>J9+N9+R9</f>
        <v>1.0000000000180003</v>
      </c>
      <c r="G9" s="102">
        <v>1</v>
      </c>
      <c r="H9" s="102"/>
      <c r="I9" s="102"/>
      <c r="J9" s="36">
        <f>G9+POWER(10,G9-12)+H9+POWER(10,H9-12)+I9+POWER(10,I9-12)</f>
        <v>1.0000000000120002</v>
      </c>
      <c r="K9" s="102"/>
      <c r="L9" s="102"/>
      <c r="M9" s="102"/>
      <c r="N9" s="36">
        <f>K9+POWER(10,K9-12)+L9+POWER(10,L9-12)+M9+POWER(10,M9-12)</f>
        <v>3.0000000000000001E-12</v>
      </c>
      <c r="O9" s="102"/>
      <c r="P9" s="102"/>
      <c r="Q9" s="102"/>
      <c r="R9" s="36">
        <f>O9+POWER(10,O9-12)+P9+POWER(10,P9-12)+Q9+POWER(10,Q9-12)</f>
        <v>3.0000000000000001E-12</v>
      </c>
      <c r="T9" s="99">
        <v>43</v>
      </c>
      <c r="U9" s="100" t="str">
        <f>INDEX(Classement!$D$2:$D$135,$T9)</f>
        <v>?</v>
      </c>
      <c r="V9" s="526" t="str">
        <f>INDEX(Classement!$E$2:$E$135,$T9)</f>
        <v>?</v>
      </c>
      <c r="W9" s="101">
        <v>5</v>
      </c>
      <c r="X9" s="87">
        <f>AB9+AF9+AJ9</f>
        <v>1.0000000000180003</v>
      </c>
      <c r="Y9" s="102">
        <v>1</v>
      </c>
      <c r="Z9" s="102"/>
      <c r="AA9" s="102"/>
      <c r="AB9" s="103">
        <f>Y9+POWER(10,Y9-12)+Z9+POWER(10,Z9-12)+AA9+POWER(10,AA9-12)</f>
        <v>1.0000000000120002</v>
      </c>
      <c r="AC9" s="102"/>
      <c r="AD9" s="102"/>
      <c r="AE9" s="102"/>
      <c r="AF9" s="103">
        <f>AC9+POWER(10,AC9-12)+AD9+POWER(10,AD9-12)+AE9+POWER(10,AE9-12)</f>
        <v>3.0000000000000001E-12</v>
      </c>
      <c r="AG9" s="102"/>
      <c r="AH9" s="102"/>
      <c r="AI9" s="102"/>
      <c r="AJ9" s="103">
        <f>AG9+POWER(10,AG9-12)+AH9+POWER(10,AH9-12)+AI9+POWER(10,AI9-12)</f>
        <v>3.0000000000000001E-12</v>
      </c>
    </row>
    <row r="10" spans="2:36" ht="15" customHeight="1" x14ac:dyDescent="0.2">
      <c r="B10" s="104">
        <f>97-B9</f>
        <v>72</v>
      </c>
      <c r="C10" s="28" t="str">
        <f>INDEX(Classement!$D$2:$D$135,$B10)</f>
        <v>?</v>
      </c>
      <c r="D10" s="527" t="str">
        <f>INDEX(Classement!$E$2:$E$135,$B10)</f>
        <v>?</v>
      </c>
      <c r="E10" s="29">
        <v>6</v>
      </c>
      <c r="F10" s="105">
        <f>J10+N10+R10</f>
        <v>9.0000000000000012E-12</v>
      </c>
      <c r="G10" s="35"/>
      <c r="H10" s="35"/>
      <c r="I10" s="35"/>
      <c r="J10" s="32">
        <f>G10+POWER(10,G10-12)+H10+POWER(10,H10-12)+I10+POWER(10,I10-12)</f>
        <v>3.0000000000000001E-12</v>
      </c>
      <c r="K10" s="35"/>
      <c r="L10" s="35"/>
      <c r="M10" s="35"/>
      <c r="N10" s="32">
        <f>K10+POWER(10,K10-12)+L10+POWER(10,L10-12)+M10+POWER(10,M10-12)</f>
        <v>3.0000000000000001E-12</v>
      </c>
      <c r="O10" s="35"/>
      <c r="P10" s="35"/>
      <c r="Q10" s="35"/>
      <c r="R10" s="32">
        <f>O10+POWER(10,O10-12)+P10+POWER(10,P10-12)+Q10+POWER(10,Q10-12)</f>
        <v>3.0000000000000001E-12</v>
      </c>
      <c r="T10" s="104">
        <f>97-T9</f>
        <v>54</v>
      </c>
      <c r="U10" s="28" t="str">
        <f>INDEX(Classement!$D$2:$D$135,$T10)</f>
        <v>?</v>
      </c>
      <c r="V10" s="527" t="str">
        <f>INDEX(Classement!$E$2:$E$135,$T10)</f>
        <v>?</v>
      </c>
      <c r="W10" s="29">
        <v>6</v>
      </c>
      <c r="X10" s="105">
        <f>AB10+AF10+AJ10</f>
        <v>9.0000000000000012E-12</v>
      </c>
      <c r="Y10" s="35"/>
      <c r="Z10" s="35"/>
      <c r="AA10" s="35"/>
      <c r="AB10" s="106">
        <f>Y10+POWER(10,Y10-12)+Z10+POWER(10,Z10-12)+AA10+POWER(10,AA10-12)</f>
        <v>3.0000000000000001E-12</v>
      </c>
      <c r="AC10" s="35"/>
      <c r="AD10" s="35"/>
      <c r="AE10" s="35"/>
      <c r="AF10" s="106">
        <f>AC10+POWER(10,AC10-12)+AD10+POWER(10,AD10-12)+AE10+POWER(10,AE10-12)</f>
        <v>3.0000000000000001E-12</v>
      </c>
      <c r="AG10" s="35"/>
      <c r="AH10" s="35"/>
      <c r="AI10" s="35"/>
      <c r="AJ10" s="106">
        <f>AG10+POWER(10,AG10-12)+AH10+POWER(10,AH10-12)+AI10+POWER(10,AI10-12)</f>
        <v>3.0000000000000001E-12</v>
      </c>
    </row>
    <row r="11" spans="2:36" s="38" customFormat="1" ht="3.75" customHeight="1" x14ac:dyDescent="0.2">
      <c r="B11" s="97"/>
      <c r="C11" s="71"/>
      <c r="E11" s="107"/>
      <c r="F11" s="108"/>
      <c r="G11" s="121"/>
      <c r="H11" s="121"/>
      <c r="I11" s="121"/>
      <c r="J11" s="109"/>
      <c r="K11" s="121"/>
      <c r="L11" s="121"/>
      <c r="M11" s="121"/>
      <c r="N11" s="109"/>
      <c r="O11" s="121"/>
      <c r="P11" s="121"/>
      <c r="Q11" s="121"/>
      <c r="R11" s="109"/>
      <c r="T11" s="97"/>
      <c r="U11" s="71"/>
      <c r="W11" s="107"/>
      <c r="X11" s="108"/>
      <c r="Y11" s="121"/>
      <c r="Z11" s="121"/>
      <c r="AA11" s="121"/>
      <c r="AB11" s="110"/>
      <c r="AC11" s="121"/>
      <c r="AD11" s="121"/>
      <c r="AE11" s="121"/>
      <c r="AF11" s="110"/>
      <c r="AG11" s="121"/>
      <c r="AH11" s="121"/>
      <c r="AI11" s="121"/>
      <c r="AJ11" s="110"/>
    </row>
    <row r="12" spans="2:36" ht="15" customHeight="1" x14ac:dyDescent="0.2">
      <c r="B12" s="99">
        <v>24</v>
      </c>
      <c r="C12" s="100" t="str">
        <f>INDEX(Classement!$D$2:$D$135,$B12)</f>
        <v>PIEL AMELIE</v>
      </c>
      <c r="D12" s="526" t="str">
        <f>INDEX(Classement!$E$2:$E$135,$B12)</f>
        <v>Ensemble Sport</v>
      </c>
      <c r="E12" s="101">
        <v>7</v>
      </c>
      <c r="F12" s="87">
        <f>J12+N12+R12</f>
        <v>1.0000000000180003</v>
      </c>
      <c r="G12" s="102">
        <v>1</v>
      </c>
      <c r="H12" s="102"/>
      <c r="I12" s="102"/>
      <c r="J12" s="36">
        <f>G12+POWER(10,G12-12)+H12+POWER(10,H12-12)+I12+POWER(10,I12-12)</f>
        <v>1.0000000000120002</v>
      </c>
      <c r="K12" s="102"/>
      <c r="L12" s="102"/>
      <c r="M12" s="102"/>
      <c r="N12" s="36">
        <f>K12+POWER(10,K12-12)+L12+POWER(10,L12-12)+M12+POWER(10,M12-12)</f>
        <v>3.0000000000000001E-12</v>
      </c>
      <c r="O12" s="102"/>
      <c r="P12" s="102"/>
      <c r="Q12" s="102"/>
      <c r="R12" s="36">
        <f>O12+POWER(10,O12-12)+P12+POWER(10,P12-12)+Q12+POWER(10,Q12-12)</f>
        <v>3.0000000000000001E-12</v>
      </c>
      <c r="T12" s="99">
        <v>6</v>
      </c>
      <c r="U12" s="100" t="str">
        <f>INDEX(Classement!$D$2:$D$135,$T12)</f>
        <v>JOUSEAU NADEGE</v>
      </c>
      <c r="V12" s="526" t="str">
        <f>INDEX(Classement!$E$2:$E$135,$T12)</f>
        <v>LAVAL HANDISPORT</v>
      </c>
      <c r="W12" s="101">
        <v>7</v>
      </c>
      <c r="X12" s="87">
        <f>AB12+AF12+AJ12</f>
        <v>1.0000000000180003</v>
      </c>
      <c r="Y12" s="102">
        <v>1</v>
      </c>
      <c r="Z12" s="102"/>
      <c r="AA12" s="102"/>
      <c r="AB12" s="103">
        <f>Y12+POWER(10,Y12-12)+Z12+POWER(10,Z12-12)+AA12+POWER(10,AA12-12)</f>
        <v>1.0000000000120002</v>
      </c>
      <c r="AC12" s="102"/>
      <c r="AD12" s="102"/>
      <c r="AE12" s="102"/>
      <c r="AF12" s="103">
        <f>AC12+POWER(10,AC12-12)+AD12+POWER(10,AD12-12)+AE12+POWER(10,AE12-12)</f>
        <v>3.0000000000000001E-12</v>
      </c>
      <c r="AG12" s="102"/>
      <c r="AH12" s="102"/>
      <c r="AI12" s="102"/>
      <c r="AJ12" s="103">
        <f>AG12+POWER(10,AG12-12)+AH12+POWER(10,AH12-12)+AI12+POWER(10,AI12-12)</f>
        <v>3.0000000000000001E-12</v>
      </c>
    </row>
    <row r="13" spans="2:36" ht="15" customHeight="1" x14ac:dyDescent="0.2">
      <c r="B13" s="104">
        <f>97-B12</f>
        <v>73</v>
      </c>
      <c r="C13" s="28" t="str">
        <f>INDEX(Classement!$D$2:$D$135,$B13)</f>
        <v>?</v>
      </c>
      <c r="D13" s="527" t="str">
        <f>INDEX(Classement!$E$2:$E$135,$B13)</f>
        <v>?</v>
      </c>
      <c r="E13" s="29">
        <v>8</v>
      </c>
      <c r="F13" s="105">
        <f>J13+N13+R13</f>
        <v>9.0000000000000012E-12</v>
      </c>
      <c r="G13" s="35"/>
      <c r="H13" s="35"/>
      <c r="I13" s="35"/>
      <c r="J13" s="32">
        <f>G13+POWER(10,G13-12)+H13+POWER(10,H13-12)+I13+POWER(10,I13-12)</f>
        <v>3.0000000000000001E-12</v>
      </c>
      <c r="K13" s="35"/>
      <c r="L13" s="35"/>
      <c r="M13" s="35"/>
      <c r="N13" s="32">
        <f>K13+POWER(10,K13-12)+L13+POWER(10,L13-12)+M13+POWER(10,M13-12)</f>
        <v>3.0000000000000001E-12</v>
      </c>
      <c r="O13" s="35"/>
      <c r="P13" s="35"/>
      <c r="Q13" s="35"/>
      <c r="R13" s="32">
        <f>O13+POWER(10,O13-12)+P13+POWER(10,P13-12)+Q13+POWER(10,Q13-12)</f>
        <v>3.0000000000000001E-12</v>
      </c>
      <c r="T13" s="104">
        <f>97-T12</f>
        <v>91</v>
      </c>
      <c r="U13" s="28" t="str">
        <f>INDEX(Classement!$D$2:$D$135,$T13)</f>
        <v/>
      </c>
      <c r="V13" s="527">
        <f>INDEX(Classement!$E$2:$E$135,$T13)</f>
        <v>0</v>
      </c>
      <c r="W13" s="29">
        <v>8</v>
      </c>
      <c r="X13" s="105">
        <f>AB13+AF13+AJ13</f>
        <v>9.0000000000000012E-12</v>
      </c>
      <c r="Y13" s="35"/>
      <c r="Z13" s="35"/>
      <c r="AA13" s="35"/>
      <c r="AB13" s="106">
        <f>Y13+POWER(10,Y13-12)+Z13+POWER(10,Z13-12)+AA13+POWER(10,AA13-12)</f>
        <v>3.0000000000000001E-12</v>
      </c>
      <c r="AC13" s="35"/>
      <c r="AD13" s="35"/>
      <c r="AE13" s="35"/>
      <c r="AF13" s="106">
        <f>AC13+POWER(10,AC13-12)+AD13+POWER(10,AD13-12)+AE13+POWER(10,AE13-12)</f>
        <v>3.0000000000000001E-12</v>
      </c>
      <c r="AG13" s="35"/>
      <c r="AH13" s="35"/>
      <c r="AI13" s="35"/>
      <c r="AJ13" s="106">
        <f>AG13+POWER(10,AG13-12)+AH13+POWER(10,AH13-12)+AI13+POWER(10,AI13-12)</f>
        <v>3.0000000000000001E-12</v>
      </c>
    </row>
    <row r="14" spans="2:36" s="38" customFormat="1" ht="3.75" customHeight="1" x14ac:dyDescent="0.2">
      <c r="B14" s="97"/>
      <c r="C14" s="71"/>
      <c r="E14" s="107"/>
      <c r="F14" s="108"/>
      <c r="G14" s="121"/>
      <c r="H14" s="121"/>
      <c r="I14" s="121"/>
      <c r="J14" s="109"/>
      <c r="K14" s="121"/>
      <c r="L14" s="121"/>
      <c r="M14" s="121"/>
      <c r="N14" s="109"/>
      <c r="O14" s="121"/>
      <c r="P14" s="121"/>
      <c r="Q14" s="121"/>
      <c r="R14" s="109"/>
      <c r="T14" s="97"/>
      <c r="U14" s="71"/>
      <c r="W14" s="107"/>
      <c r="X14" s="108"/>
      <c r="Y14" s="121"/>
      <c r="Z14" s="121"/>
      <c r="AA14" s="121"/>
      <c r="AB14" s="110"/>
      <c r="AC14" s="121"/>
      <c r="AD14" s="121"/>
      <c r="AE14" s="121"/>
      <c r="AF14" s="110"/>
      <c r="AG14" s="121"/>
      <c r="AH14" s="121"/>
      <c r="AI14" s="121"/>
      <c r="AJ14" s="110"/>
    </row>
    <row r="15" spans="2:36" ht="15" customHeight="1" x14ac:dyDescent="0.2">
      <c r="B15" s="99">
        <v>36</v>
      </c>
      <c r="C15" s="100" t="str">
        <f>INDEX(Classement!$D$2:$D$135,$B15)</f>
        <v>GAMARD NICOLAS</v>
      </c>
      <c r="D15" s="526" t="str">
        <f>INDEX(Classement!$E$2:$E$135,$B15)</f>
        <v>Association Sportive et Culturelle l'Etincelle</v>
      </c>
      <c r="E15" s="101">
        <v>9</v>
      </c>
      <c r="F15" s="87">
        <f>J15+N15+R15</f>
        <v>1.0000000000180003</v>
      </c>
      <c r="G15" s="102">
        <v>1</v>
      </c>
      <c r="H15" s="102"/>
      <c r="I15" s="102"/>
      <c r="J15" s="36">
        <f>G15+POWER(10,G15-12)+H15+POWER(10,H15-12)+I15+POWER(10,I15-12)</f>
        <v>1.0000000000120002</v>
      </c>
      <c r="K15" s="102"/>
      <c r="L15" s="102"/>
      <c r="M15" s="102"/>
      <c r="N15" s="36">
        <f>K15+POWER(10,K15-12)+L15+POWER(10,L15-12)+M15+POWER(10,M15-12)</f>
        <v>3.0000000000000001E-12</v>
      </c>
      <c r="O15" s="102"/>
      <c r="P15" s="102"/>
      <c r="Q15" s="102"/>
      <c r="R15" s="36">
        <f>O15+POWER(10,O15-12)+P15+POWER(10,P15-12)+Q15+POWER(10,Q15-12)</f>
        <v>3.0000000000000001E-12</v>
      </c>
      <c r="T15" s="99">
        <v>46</v>
      </c>
      <c r="U15" s="100" t="str">
        <f>INDEX(Classement!$D$2:$D$135,$T15)</f>
        <v>?</v>
      </c>
      <c r="V15" s="526" t="str">
        <f>INDEX(Classement!$E$2:$E$135,$T15)</f>
        <v>?</v>
      </c>
      <c r="W15" s="101">
        <v>9</v>
      </c>
      <c r="X15" s="87">
        <f>AB15+AF15+AJ15</f>
        <v>1.0000000000180003</v>
      </c>
      <c r="Y15" s="102">
        <v>1</v>
      </c>
      <c r="Z15" s="102"/>
      <c r="AA15" s="102"/>
      <c r="AB15" s="103">
        <f>Y15+POWER(10,Y15-12)+Z15+POWER(10,Z15-12)+AA15+POWER(10,AA15-12)</f>
        <v>1.0000000000120002</v>
      </c>
      <c r="AC15" s="102"/>
      <c r="AD15" s="102"/>
      <c r="AE15" s="102"/>
      <c r="AF15" s="103">
        <f>AC15+POWER(10,AC15-12)+AD15+POWER(10,AD15-12)+AE15+POWER(10,AE15-12)</f>
        <v>3.0000000000000001E-12</v>
      </c>
      <c r="AG15" s="102"/>
      <c r="AH15" s="102"/>
      <c r="AI15" s="102"/>
      <c r="AJ15" s="103">
        <f>AG15+POWER(10,AG15-12)+AH15+POWER(10,AH15-12)+AI15+POWER(10,AI15-12)</f>
        <v>3.0000000000000001E-12</v>
      </c>
    </row>
    <row r="16" spans="2:36" ht="15" customHeight="1" x14ac:dyDescent="0.2">
      <c r="B16" s="104">
        <f>97-B15</f>
        <v>61</v>
      </c>
      <c r="C16" s="28" t="str">
        <f>INDEX(Classement!$D$2:$D$135,$B16)</f>
        <v>?</v>
      </c>
      <c r="D16" s="527" t="str">
        <f>INDEX(Classement!$E$2:$E$135,$B16)</f>
        <v>?</v>
      </c>
      <c r="E16" s="29">
        <v>10</v>
      </c>
      <c r="F16" s="105">
        <f>J16+N16+R16</f>
        <v>9.0000000000000012E-12</v>
      </c>
      <c r="G16" s="35"/>
      <c r="H16" s="35"/>
      <c r="I16" s="35"/>
      <c r="J16" s="32">
        <f>G16+POWER(10,G16-12)+H16+POWER(10,H16-12)+I16+POWER(10,I16-12)</f>
        <v>3.0000000000000001E-12</v>
      </c>
      <c r="K16" s="35"/>
      <c r="L16" s="35"/>
      <c r="M16" s="35"/>
      <c r="N16" s="32">
        <f>K16+POWER(10,K16-12)+L16+POWER(10,L16-12)+M16+POWER(10,M16-12)</f>
        <v>3.0000000000000001E-12</v>
      </c>
      <c r="O16" s="35"/>
      <c r="P16" s="35"/>
      <c r="Q16" s="35"/>
      <c r="R16" s="32">
        <f>O16+POWER(10,O16-12)+P16+POWER(10,P16-12)+Q16+POWER(10,Q16-12)</f>
        <v>3.0000000000000001E-12</v>
      </c>
      <c r="T16" s="104">
        <f>97-T15</f>
        <v>51</v>
      </c>
      <c r="U16" s="28" t="str">
        <f>INDEX(Classement!$D$2:$D$135,$T16)</f>
        <v>?</v>
      </c>
      <c r="V16" s="527" t="str">
        <f>INDEX(Classement!$E$2:$E$135,$T16)</f>
        <v>?</v>
      </c>
      <c r="W16" s="29">
        <v>10</v>
      </c>
      <c r="X16" s="105">
        <f>AB16+AF16+AJ16</f>
        <v>9.0000000000000012E-12</v>
      </c>
      <c r="Y16" s="35"/>
      <c r="Z16" s="35"/>
      <c r="AA16" s="35"/>
      <c r="AB16" s="106">
        <f>Y16+POWER(10,Y16-12)+Z16+POWER(10,Z16-12)+AA16+POWER(10,AA16-12)</f>
        <v>3.0000000000000001E-12</v>
      </c>
      <c r="AC16" s="35"/>
      <c r="AD16" s="35"/>
      <c r="AE16" s="35"/>
      <c r="AF16" s="106">
        <f>AC16+POWER(10,AC16-12)+AD16+POWER(10,AD16-12)+AE16+POWER(10,AE16-12)</f>
        <v>3.0000000000000001E-12</v>
      </c>
      <c r="AG16" s="35"/>
      <c r="AH16" s="35"/>
      <c r="AI16" s="35"/>
      <c r="AJ16" s="106">
        <f>AG16+POWER(10,AG16-12)+AH16+POWER(10,AH16-12)+AI16+POWER(10,AI16-12)</f>
        <v>3.0000000000000001E-12</v>
      </c>
    </row>
    <row r="17" spans="2:36" s="38" customFormat="1" ht="3.75" customHeight="1" x14ac:dyDescent="0.2">
      <c r="B17" s="97"/>
      <c r="C17" s="71"/>
      <c r="E17" s="107"/>
      <c r="F17" s="108"/>
      <c r="G17" s="121"/>
      <c r="H17" s="121"/>
      <c r="I17" s="121"/>
      <c r="J17" s="109"/>
      <c r="K17" s="121"/>
      <c r="L17" s="121"/>
      <c r="M17" s="121"/>
      <c r="N17" s="109"/>
      <c r="O17" s="121"/>
      <c r="P17" s="121"/>
      <c r="Q17" s="121"/>
      <c r="R17" s="109"/>
      <c r="T17" s="97"/>
      <c r="U17" s="71"/>
      <c r="W17" s="107"/>
      <c r="X17" s="108"/>
      <c r="Y17" s="121"/>
      <c r="Z17" s="121"/>
      <c r="AA17" s="121"/>
      <c r="AB17" s="110"/>
      <c r="AC17" s="121"/>
      <c r="AD17" s="121"/>
      <c r="AE17" s="121"/>
      <c r="AF17" s="110"/>
      <c r="AG17" s="121"/>
      <c r="AH17" s="121"/>
      <c r="AI17" s="121"/>
      <c r="AJ17" s="110"/>
    </row>
    <row r="18" spans="2:36" ht="15" customHeight="1" x14ac:dyDescent="0.2">
      <c r="B18" s="99">
        <v>13</v>
      </c>
      <c r="C18" s="100" t="str">
        <f>INDEX(Classement!$D$2:$D$135,$B18)</f>
        <v>MEHDI MEHDI</v>
      </c>
      <c r="D18" s="526" t="str">
        <f>INDEX(Classement!$E$2:$E$135,$B18)</f>
        <v>APF France handicap 31</v>
      </c>
      <c r="E18" s="101">
        <v>11</v>
      </c>
      <c r="F18" s="87">
        <f>J18+N18+R18</f>
        <v>1.0000000000180003</v>
      </c>
      <c r="G18" s="102">
        <v>1</v>
      </c>
      <c r="H18" s="102"/>
      <c r="I18" s="102"/>
      <c r="J18" s="36">
        <f>G18+POWER(10,G18-12)+H18+POWER(10,H18-12)+I18+POWER(10,I18-12)</f>
        <v>1.0000000000120002</v>
      </c>
      <c r="K18" s="102"/>
      <c r="L18" s="102"/>
      <c r="M18" s="102"/>
      <c r="N18" s="36">
        <f>K18+POWER(10,K18-12)+L18+POWER(10,L18-12)+M18+POWER(10,M18-12)</f>
        <v>3.0000000000000001E-12</v>
      </c>
      <c r="O18" s="102"/>
      <c r="P18" s="102"/>
      <c r="Q18" s="102"/>
      <c r="R18" s="36">
        <f>O18+POWER(10,O18-12)+P18+POWER(10,P18-12)+Q18+POWER(10,Q18-12)</f>
        <v>3.0000000000000001E-12</v>
      </c>
      <c r="T18" s="99">
        <v>3</v>
      </c>
      <c r="U18" s="100" t="str">
        <f>INDEX(Classement!$D$2:$D$135,$T18)</f>
        <v>GUEBLE JEROME</v>
      </c>
      <c r="V18" s="526" t="str">
        <f>INDEX(Classement!$E$2:$E$135,$T18)</f>
        <v>ASPTT La Sarbacane de Bessay</v>
      </c>
      <c r="W18" s="101">
        <v>11</v>
      </c>
      <c r="X18" s="87">
        <f>AB18+AF18+AJ18</f>
        <v>1.0000000000180003</v>
      </c>
      <c r="Y18" s="102">
        <v>1</v>
      </c>
      <c r="Z18" s="102"/>
      <c r="AA18" s="102"/>
      <c r="AB18" s="103">
        <f>Y18+POWER(10,Y18-12)+Z18+POWER(10,Z18-12)+AA18+POWER(10,AA18-12)</f>
        <v>1.0000000000120002</v>
      </c>
      <c r="AC18" s="102"/>
      <c r="AD18" s="102"/>
      <c r="AE18" s="102"/>
      <c r="AF18" s="103">
        <f>AC18+POWER(10,AC18-12)+AD18+POWER(10,AD18-12)+AE18+POWER(10,AE18-12)</f>
        <v>3.0000000000000001E-12</v>
      </c>
      <c r="AG18" s="102"/>
      <c r="AH18" s="102"/>
      <c r="AI18" s="102"/>
      <c r="AJ18" s="103">
        <f>AG18+POWER(10,AG18-12)+AH18+POWER(10,AH18-12)+AI18+POWER(10,AI18-12)</f>
        <v>3.0000000000000001E-12</v>
      </c>
    </row>
    <row r="19" spans="2:36" ht="15" customHeight="1" x14ac:dyDescent="0.2">
      <c r="B19" s="104">
        <f>97-B18</f>
        <v>84</v>
      </c>
      <c r="C19" s="28" t="str">
        <f>INDEX(Classement!$D$2:$D$135,$B19)</f>
        <v>?</v>
      </c>
      <c r="D19" s="527" t="str">
        <f>INDEX(Classement!$E$2:$E$135,$B19)</f>
        <v>?</v>
      </c>
      <c r="E19" s="29">
        <v>12</v>
      </c>
      <c r="F19" s="105">
        <f>J19+N19+R19</f>
        <v>9.0000000000000012E-12</v>
      </c>
      <c r="G19" s="35"/>
      <c r="H19" s="35"/>
      <c r="I19" s="35"/>
      <c r="J19" s="32">
        <f>G19+POWER(10,G19-12)+H19+POWER(10,H19-12)+I19+POWER(10,I19-12)</f>
        <v>3.0000000000000001E-12</v>
      </c>
      <c r="K19" s="35"/>
      <c r="L19" s="35"/>
      <c r="M19" s="35"/>
      <c r="N19" s="32">
        <f>K19+POWER(10,K19-12)+L19+POWER(10,L19-12)+M19+POWER(10,M19-12)</f>
        <v>3.0000000000000001E-12</v>
      </c>
      <c r="O19" s="35"/>
      <c r="P19" s="35"/>
      <c r="Q19" s="35"/>
      <c r="R19" s="32">
        <f>O19+POWER(10,O19-12)+P19+POWER(10,P19-12)+Q19+POWER(10,Q19-12)</f>
        <v>3.0000000000000001E-12</v>
      </c>
      <c r="T19" s="104">
        <f>97-T18</f>
        <v>94</v>
      </c>
      <c r="U19" s="28" t="str">
        <f>INDEX(Classement!$D$2:$D$135,$T19)</f>
        <v/>
      </c>
      <c r="V19" s="527">
        <f>INDEX(Classement!$E$2:$E$135,$T19)</f>
        <v>0</v>
      </c>
      <c r="W19" s="29">
        <v>12</v>
      </c>
      <c r="X19" s="105">
        <f>AB19+AF19+AJ19</f>
        <v>9.0000000000000012E-12</v>
      </c>
      <c r="Y19" s="35"/>
      <c r="Z19" s="35"/>
      <c r="AA19" s="35"/>
      <c r="AB19" s="106">
        <f>Y19+POWER(10,Y19-12)+Z19+POWER(10,Z19-12)+AA19+POWER(10,AA19-12)</f>
        <v>3.0000000000000001E-12</v>
      </c>
      <c r="AC19" s="35"/>
      <c r="AD19" s="35"/>
      <c r="AE19" s="35"/>
      <c r="AF19" s="106">
        <f>AC19+POWER(10,AC19-12)+AD19+POWER(10,AD19-12)+AE19+POWER(10,AE19-12)</f>
        <v>3.0000000000000001E-12</v>
      </c>
      <c r="AG19" s="35"/>
      <c r="AH19" s="35"/>
      <c r="AI19" s="35"/>
      <c r="AJ19" s="106">
        <f>AG19+POWER(10,AG19-12)+AH19+POWER(10,AH19-12)+AI19+POWER(10,AI19-12)</f>
        <v>3.0000000000000001E-12</v>
      </c>
    </row>
    <row r="20" spans="2:36" s="38" customFormat="1" ht="3.75" customHeight="1" x14ac:dyDescent="0.2">
      <c r="B20" s="97"/>
      <c r="C20" s="71"/>
      <c r="E20" s="107"/>
      <c r="F20" s="108"/>
      <c r="G20" s="121"/>
      <c r="H20" s="121"/>
      <c r="I20" s="121"/>
      <c r="J20" s="109"/>
      <c r="K20" s="121"/>
      <c r="L20" s="121"/>
      <c r="M20" s="121"/>
      <c r="N20" s="109"/>
      <c r="O20" s="121"/>
      <c r="P20" s="121"/>
      <c r="Q20" s="121"/>
      <c r="R20" s="109"/>
      <c r="T20" s="97"/>
      <c r="U20" s="71"/>
      <c r="W20" s="107"/>
      <c r="X20" s="108"/>
      <c r="Y20" s="121"/>
      <c r="Z20" s="121"/>
      <c r="AA20" s="121"/>
      <c r="AB20" s="110"/>
      <c r="AC20" s="121"/>
      <c r="AD20" s="121"/>
      <c r="AE20" s="121"/>
      <c r="AF20" s="110"/>
      <c r="AG20" s="121"/>
      <c r="AH20" s="121"/>
      <c r="AI20" s="121"/>
      <c r="AJ20" s="110"/>
    </row>
    <row r="21" spans="2:36" ht="15" customHeight="1" x14ac:dyDescent="0.2">
      <c r="B21" s="99">
        <v>37</v>
      </c>
      <c r="C21" s="100" t="str">
        <f>INDEX(Classement!$D$2:$D$135,$B21)</f>
        <v>PLANCHENAULT ALAIN</v>
      </c>
      <c r="D21" s="526" t="str">
        <f>INDEX(Classement!$E$2:$E$135,$B21)</f>
        <v>Handisport Catalan</v>
      </c>
      <c r="E21" s="101">
        <v>13</v>
      </c>
      <c r="F21" s="87">
        <f>J21+N21+R21</f>
        <v>1.0000000000180003</v>
      </c>
      <c r="G21" s="102">
        <v>1</v>
      </c>
      <c r="H21" s="102"/>
      <c r="I21" s="102"/>
      <c r="J21" s="36">
        <f>G21+POWER(10,G21-12)+H21+POWER(10,H21-12)+I21+POWER(10,I21-12)</f>
        <v>1.0000000000120002</v>
      </c>
      <c r="K21" s="102"/>
      <c r="L21" s="102"/>
      <c r="M21" s="102"/>
      <c r="N21" s="36">
        <f>K21+POWER(10,K21-12)+L21+POWER(10,L21-12)+M21+POWER(10,M21-12)</f>
        <v>3.0000000000000001E-12</v>
      </c>
      <c r="O21" s="102"/>
      <c r="P21" s="102"/>
      <c r="Q21" s="102"/>
      <c r="R21" s="36">
        <f>O21+POWER(10,O21-12)+P21+POWER(10,P21-12)+Q21+POWER(10,Q21-12)</f>
        <v>3.0000000000000001E-12</v>
      </c>
      <c r="T21" s="99">
        <v>27</v>
      </c>
      <c r="U21" s="100" t="str">
        <f>INDEX(Classement!$D$2:$D$135,$T21)</f>
        <v>DURAND ERIC</v>
      </c>
      <c r="V21" s="526" t="str">
        <f>INDEX(Classement!$E$2:$E$135,$T21)</f>
        <v>ASEI SPORTS</v>
      </c>
      <c r="W21" s="101">
        <v>13</v>
      </c>
      <c r="X21" s="87">
        <f>AB21+AF21+AJ21</f>
        <v>1.0000000000180003</v>
      </c>
      <c r="Y21" s="102">
        <v>1</v>
      </c>
      <c r="Z21" s="102"/>
      <c r="AA21" s="102"/>
      <c r="AB21" s="103">
        <f>Y21+POWER(10,Y21-12)+Z21+POWER(10,Z21-12)+AA21+POWER(10,AA21-12)</f>
        <v>1.0000000000120002</v>
      </c>
      <c r="AC21" s="102"/>
      <c r="AD21" s="102"/>
      <c r="AE21" s="102"/>
      <c r="AF21" s="103">
        <f>AC21+POWER(10,AC21-12)+AD21+POWER(10,AD21-12)+AE21+POWER(10,AE21-12)</f>
        <v>3.0000000000000001E-12</v>
      </c>
      <c r="AG21" s="102"/>
      <c r="AH21" s="102"/>
      <c r="AI21" s="102"/>
      <c r="AJ21" s="103">
        <f>AG21+POWER(10,AG21-12)+AH21+POWER(10,AH21-12)+AI21+POWER(10,AI21-12)</f>
        <v>3.0000000000000001E-12</v>
      </c>
    </row>
    <row r="22" spans="2:36" ht="15" customHeight="1" x14ac:dyDescent="0.2">
      <c r="B22" s="104">
        <f>97-B21</f>
        <v>60</v>
      </c>
      <c r="C22" s="28" t="str">
        <f>INDEX(Classement!$D$2:$D$135,$B22)</f>
        <v>?</v>
      </c>
      <c r="D22" s="527" t="str">
        <f>INDEX(Classement!$E$2:$E$135,$B22)</f>
        <v>?</v>
      </c>
      <c r="E22" s="29">
        <v>14</v>
      </c>
      <c r="F22" s="105">
        <f>J22+N22+R22</f>
        <v>9.0000000000000012E-12</v>
      </c>
      <c r="G22" s="35"/>
      <c r="H22" s="35"/>
      <c r="I22" s="35"/>
      <c r="J22" s="32">
        <f>G22+POWER(10,G22-12)+H22+POWER(10,H22-12)+I22+POWER(10,I22-12)</f>
        <v>3.0000000000000001E-12</v>
      </c>
      <c r="K22" s="35"/>
      <c r="L22" s="35"/>
      <c r="M22" s="35"/>
      <c r="N22" s="32">
        <f>K22+POWER(10,K22-12)+L22+POWER(10,L22-12)+M22+POWER(10,M22-12)</f>
        <v>3.0000000000000001E-12</v>
      </c>
      <c r="O22" s="35"/>
      <c r="P22" s="35"/>
      <c r="Q22" s="35"/>
      <c r="R22" s="32">
        <f>O22+POWER(10,O22-12)+P22+POWER(10,P22-12)+Q22+POWER(10,Q22-12)</f>
        <v>3.0000000000000001E-12</v>
      </c>
      <c r="T22" s="104">
        <f>97-T21</f>
        <v>70</v>
      </c>
      <c r="U22" s="28" t="str">
        <f>INDEX(Classement!$D$2:$D$135,$T22)</f>
        <v>?</v>
      </c>
      <c r="V22" s="527" t="str">
        <f>INDEX(Classement!$E$2:$E$135,$T22)</f>
        <v>?</v>
      </c>
      <c r="W22" s="29">
        <v>14</v>
      </c>
      <c r="X22" s="105">
        <f>AB22+AF22+AJ22</f>
        <v>9.0000000000000012E-12</v>
      </c>
      <c r="Y22" s="35"/>
      <c r="Z22" s="35"/>
      <c r="AA22" s="35"/>
      <c r="AB22" s="106">
        <f>Y22+POWER(10,Y22-12)+Z22+POWER(10,Z22-12)+AA22+POWER(10,AA22-12)</f>
        <v>3.0000000000000001E-12</v>
      </c>
      <c r="AC22" s="35"/>
      <c r="AD22" s="35"/>
      <c r="AE22" s="35"/>
      <c r="AF22" s="106">
        <f>AC22+POWER(10,AC22-12)+AD22+POWER(10,AD22-12)+AE22+POWER(10,AE22-12)</f>
        <v>3.0000000000000001E-12</v>
      </c>
      <c r="AG22" s="35"/>
      <c r="AH22" s="35"/>
      <c r="AI22" s="35"/>
      <c r="AJ22" s="106">
        <f>AG22+POWER(10,AG22-12)+AH22+POWER(10,AH22-12)+AI22+POWER(10,AI22-12)</f>
        <v>3.0000000000000001E-12</v>
      </c>
    </row>
    <row r="23" spans="2:36" s="38" customFormat="1" ht="3.75" customHeight="1" x14ac:dyDescent="0.2">
      <c r="B23" s="97"/>
      <c r="C23" s="71"/>
      <c r="E23" s="107"/>
      <c r="F23" s="108"/>
      <c r="G23" s="121"/>
      <c r="H23" s="121"/>
      <c r="I23" s="121"/>
      <c r="J23" s="109"/>
      <c r="K23" s="121"/>
      <c r="L23" s="121"/>
      <c r="M23" s="121"/>
      <c r="N23" s="109"/>
      <c r="O23" s="121"/>
      <c r="P23" s="121"/>
      <c r="Q23" s="121"/>
      <c r="R23" s="109"/>
      <c r="T23" s="97"/>
      <c r="U23" s="71"/>
      <c r="W23" s="107"/>
      <c r="X23" s="108"/>
      <c r="Y23" s="121"/>
      <c r="Z23" s="121"/>
      <c r="AA23" s="121"/>
      <c r="AB23" s="110"/>
      <c r="AC23" s="121"/>
      <c r="AD23" s="121"/>
      <c r="AE23" s="121"/>
      <c r="AF23" s="110"/>
      <c r="AG23" s="121"/>
      <c r="AH23" s="121"/>
      <c r="AI23" s="121"/>
      <c r="AJ23" s="110"/>
    </row>
    <row r="24" spans="2:36" ht="15" customHeight="1" x14ac:dyDescent="0.2">
      <c r="B24" s="99">
        <v>12</v>
      </c>
      <c r="C24" s="100" t="str">
        <f>INDEX(Classement!$D$2:$D$135,$B24)</f>
        <v>CENDRIE JEAN PIERRE</v>
      </c>
      <c r="D24" s="526" t="str">
        <f>INDEX(Classement!$E$2:$E$135,$B24)</f>
        <v>MAGEL'HAND - BOURGES</v>
      </c>
      <c r="E24" s="101">
        <v>15</v>
      </c>
      <c r="F24" s="87">
        <f>J24+N24+R24</f>
        <v>1.0000000000180003</v>
      </c>
      <c r="G24" s="102">
        <v>1</v>
      </c>
      <c r="H24" s="102"/>
      <c r="I24" s="102"/>
      <c r="J24" s="36">
        <f>G24+POWER(10,G24-12)+H24+POWER(10,H24-12)+I24+POWER(10,I24-12)</f>
        <v>1.0000000000120002</v>
      </c>
      <c r="K24" s="102"/>
      <c r="L24" s="102"/>
      <c r="M24" s="102"/>
      <c r="N24" s="36">
        <f>K24+POWER(10,K24-12)+L24+POWER(10,L24-12)+M24+POWER(10,M24-12)</f>
        <v>3.0000000000000001E-12</v>
      </c>
      <c r="O24" s="102"/>
      <c r="P24" s="102"/>
      <c r="Q24" s="102"/>
      <c r="R24" s="36">
        <f>O24+POWER(10,O24-12)+P24+POWER(10,P24-12)+Q24+POWER(10,Q24-12)</f>
        <v>3.0000000000000001E-12</v>
      </c>
      <c r="T24" s="99">
        <v>22</v>
      </c>
      <c r="U24" s="100" t="str">
        <f>INDEX(Classement!$D$2:$D$135,$T24)</f>
        <v>PEINET NOEL</v>
      </c>
      <c r="V24" s="526" t="str">
        <f>INDEX(Classement!$E$2:$E$135,$T24)</f>
        <v>IMC'S</v>
      </c>
      <c r="W24" s="101">
        <v>15</v>
      </c>
      <c r="X24" s="87">
        <f>AB24+AF24+AJ24</f>
        <v>1.0000000000180003</v>
      </c>
      <c r="Y24" s="102">
        <v>1</v>
      </c>
      <c r="Z24" s="102"/>
      <c r="AA24" s="102"/>
      <c r="AB24" s="103">
        <f>Y24+POWER(10,Y24-12)+Z24+POWER(10,Z24-12)+AA24+POWER(10,AA24-12)</f>
        <v>1.0000000000120002</v>
      </c>
      <c r="AC24" s="102"/>
      <c r="AD24" s="102"/>
      <c r="AE24" s="102"/>
      <c r="AF24" s="103">
        <f>AC24+POWER(10,AC24-12)+AD24+POWER(10,AD24-12)+AE24+POWER(10,AE24-12)</f>
        <v>3.0000000000000001E-12</v>
      </c>
      <c r="AG24" s="102"/>
      <c r="AH24" s="102"/>
      <c r="AI24" s="102"/>
      <c r="AJ24" s="103">
        <f>AG24+POWER(10,AG24-12)+AH24+POWER(10,AH24-12)+AI24+POWER(10,AI24-12)</f>
        <v>3.0000000000000001E-12</v>
      </c>
    </row>
    <row r="25" spans="2:36" ht="15" customHeight="1" x14ac:dyDescent="0.2">
      <c r="B25" s="104">
        <f>97-B24</f>
        <v>85</v>
      </c>
      <c r="C25" s="28" t="str">
        <f>INDEX(Classement!$D$2:$D$135,$B25)</f>
        <v>?</v>
      </c>
      <c r="D25" s="527" t="str">
        <f>INDEX(Classement!$E$2:$E$135,$B25)</f>
        <v>?</v>
      </c>
      <c r="E25" s="29">
        <v>16</v>
      </c>
      <c r="F25" s="105">
        <f>J25+N25+R25</f>
        <v>9.0000000000000012E-12</v>
      </c>
      <c r="G25" s="35"/>
      <c r="H25" s="35"/>
      <c r="I25" s="35"/>
      <c r="J25" s="432">
        <f>G25+POWER(10,G25-12)+H25+POWER(10,H25-12)+I25+POWER(10,I25-12)</f>
        <v>3.0000000000000001E-12</v>
      </c>
      <c r="K25" s="35"/>
      <c r="L25" s="35"/>
      <c r="M25" s="35"/>
      <c r="N25" s="32">
        <f>K25+POWER(10,K25-12)+L25+POWER(10,L25-12)+M25+POWER(10,M25-12)</f>
        <v>3.0000000000000001E-12</v>
      </c>
      <c r="O25" s="35"/>
      <c r="P25" s="35"/>
      <c r="Q25" s="35"/>
      <c r="R25" s="32">
        <f>O25+POWER(10,O25-12)+P25+POWER(10,P25-12)+Q25+POWER(10,Q25-12)</f>
        <v>3.0000000000000001E-12</v>
      </c>
      <c r="T25" s="104">
        <f>97-T24</f>
        <v>75</v>
      </c>
      <c r="U25" s="28" t="str">
        <f>INDEX(Classement!$D$2:$D$135,$T25)</f>
        <v>?</v>
      </c>
      <c r="V25" s="527" t="str">
        <f>INDEX(Classement!$E$2:$E$135,$T25)</f>
        <v>?</v>
      </c>
      <c r="W25" s="29">
        <v>16</v>
      </c>
      <c r="X25" s="105">
        <f>AB25+AF25+AJ25</f>
        <v>9.0000000000000012E-12</v>
      </c>
      <c r="Y25" s="35"/>
      <c r="Z25" s="35"/>
      <c r="AA25" s="35"/>
      <c r="AB25" s="106">
        <f>Y25+POWER(10,Y25-12)+Z25+POWER(10,Z25-12)+AA25+POWER(10,AA25-12)</f>
        <v>3.0000000000000001E-12</v>
      </c>
      <c r="AC25" s="35"/>
      <c r="AD25" s="35"/>
      <c r="AE25" s="35"/>
      <c r="AF25" s="106">
        <f>AC25+POWER(10,AC25-12)+AD25+POWER(10,AD25-12)+AE25+POWER(10,AE25-12)</f>
        <v>3.0000000000000001E-12</v>
      </c>
      <c r="AG25" s="35"/>
      <c r="AH25" s="35"/>
      <c r="AI25" s="35"/>
      <c r="AJ25" s="106">
        <f>AG25+POWER(10,AG25-12)+AH25+POWER(10,AH25-12)+AI25+POWER(10,AI25-12)</f>
        <v>3.0000000000000001E-12</v>
      </c>
    </row>
    <row r="26" spans="2:36" s="38" customFormat="1" ht="3.75" customHeight="1" x14ac:dyDescent="0.2">
      <c r="B26" s="97"/>
      <c r="C26" s="71"/>
      <c r="E26" s="107"/>
      <c r="F26" s="108"/>
      <c r="G26" s="121"/>
      <c r="H26" s="121"/>
      <c r="I26" s="121"/>
      <c r="J26" s="109"/>
      <c r="K26" s="121"/>
      <c r="L26" s="121"/>
      <c r="M26" s="121"/>
      <c r="N26" s="109"/>
      <c r="O26" s="121"/>
      <c r="P26" s="121"/>
      <c r="Q26" s="121"/>
      <c r="R26" s="109"/>
      <c r="T26" s="97"/>
      <c r="U26" s="71"/>
      <c r="W26" s="107"/>
      <c r="X26" s="108"/>
      <c r="Y26" s="121"/>
      <c r="Z26" s="121"/>
      <c r="AA26" s="121"/>
      <c r="AB26" s="110"/>
      <c r="AC26" s="121"/>
      <c r="AD26" s="121"/>
      <c r="AE26" s="121"/>
      <c r="AF26" s="110"/>
      <c r="AG26" s="121"/>
      <c r="AH26" s="121"/>
      <c r="AI26" s="121"/>
      <c r="AJ26" s="110"/>
    </row>
    <row r="27" spans="2:36" ht="15" customHeight="1" x14ac:dyDescent="0.2">
      <c r="B27" s="99">
        <v>31</v>
      </c>
      <c r="C27" s="100" t="str">
        <f>INDEX(Classement!$D$2:$D$135,$B27)</f>
        <v>DECRIEM ANDRE</v>
      </c>
      <c r="D27" s="526" t="str">
        <f>INDEX(Classement!$E$2:$E$135,$B27)</f>
        <v>asv foyer des salines</v>
      </c>
      <c r="E27" s="101">
        <v>17</v>
      </c>
      <c r="F27" s="87">
        <f>J27+N27+R27</f>
        <v>1.0000000000180003</v>
      </c>
      <c r="G27" s="102">
        <v>1</v>
      </c>
      <c r="H27" s="102"/>
      <c r="I27" s="102"/>
      <c r="J27" s="36">
        <f>G27+POWER(10,G27-12)+H27+POWER(10,H27-12)+I27+POWER(10,I27-12)</f>
        <v>1.0000000000120002</v>
      </c>
      <c r="K27" s="102"/>
      <c r="L27" s="102"/>
      <c r="M27" s="102"/>
      <c r="N27" s="36">
        <f>K27+POWER(10,K27-12)+L27+POWER(10,L27-12)+M27+POWER(10,M27-12)</f>
        <v>3.0000000000000001E-12</v>
      </c>
      <c r="O27" s="102"/>
      <c r="P27" s="102"/>
      <c r="Q27" s="102"/>
      <c r="R27" s="36">
        <f>O27+POWER(10,O27-12)+P27+POWER(10,P27-12)+Q27+POWER(10,Q27-12)</f>
        <v>3.0000000000000001E-12</v>
      </c>
      <c r="T27" s="99">
        <v>34</v>
      </c>
      <c r="U27" s="100" t="str">
        <f>INDEX(Classement!$D$2:$D$135,$T27)</f>
        <v>NOIZET TONY</v>
      </c>
      <c r="V27" s="526" t="str">
        <f>INDEX(Classement!$E$2:$E$135,$T27)</f>
        <v>REIMS HANDISPORT</v>
      </c>
      <c r="W27" s="101">
        <v>17</v>
      </c>
      <c r="X27" s="87">
        <f>AB27+AF27+AJ27</f>
        <v>1.0000000000180003</v>
      </c>
      <c r="Y27" s="102">
        <v>1</v>
      </c>
      <c r="Z27" s="102"/>
      <c r="AA27" s="102"/>
      <c r="AB27" s="103">
        <f>Y27+POWER(10,Y27-12)+Z27+POWER(10,Z27-12)+AA27+POWER(10,AA27-12)</f>
        <v>1.0000000000120002</v>
      </c>
      <c r="AC27" s="102"/>
      <c r="AD27" s="102"/>
      <c r="AE27" s="102"/>
      <c r="AF27" s="103">
        <f>AC27+POWER(10,AC27-12)+AD27+POWER(10,AD27-12)+AE27+POWER(10,AE27-12)</f>
        <v>3.0000000000000001E-12</v>
      </c>
      <c r="AG27" s="102"/>
      <c r="AH27" s="102"/>
      <c r="AI27" s="102"/>
      <c r="AJ27" s="103">
        <f>AG27+POWER(10,AG27-12)+AH27+POWER(10,AH27-12)+AI27+POWER(10,AI27-12)</f>
        <v>3.0000000000000001E-12</v>
      </c>
    </row>
    <row r="28" spans="2:36" ht="15" customHeight="1" x14ac:dyDescent="0.2">
      <c r="B28" s="104">
        <f>97-B27</f>
        <v>66</v>
      </c>
      <c r="C28" s="28" t="str">
        <f>INDEX(Classement!$D$2:$D$135,$B28)</f>
        <v>?</v>
      </c>
      <c r="D28" s="527" t="str">
        <f>INDEX(Classement!$E$2:$E$135,$B28)</f>
        <v>?</v>
      </c>
      <c r="E28" s="29">
        <v>18</v>
      </c>
      <c r="F28" s="105">
        <f>J28+N28+R28</f>
        <v>9.0000000000000012E-12</v>
      </c>
      <c r="G28" s="35"/>
      <c r="H28" s="35"/>
      <c r="I28" s="35"/>
      <c r="J28" s="32">
        <f>G28+POWER(10,G28-12)+H28+POWER(10,H28-12)+I28+POWER(10,I28-12)</f>
        <v>3.0000000000000001E-12</v>
      </c>
      <c r="K28" s="35"/>
      <c r="L28" s="35"/>
      <c r="M28" s="35"/>
      <c r="N28" s="32">
        <f>K28+POWER(10,K28-12)+L28+POWER(10,L28-12)+M28+POWER(10,M28-12)</f>
        <v>3.0000000000000001E-12</v>
      </c>
      <c r="O28" s="35"/>
      <c r="P28" s="35"/>
      <c r="Q28" s="35"/>
      <c r="R28" s="32">
        <f>O28+POWER(10,O28-12)+P28+POWER(10,P28-12)+Q28+POWER(10,Q28-12)</f>
        <v>3.0000000000000001E-12</v>
      </c>
      <c r="T28" s="104">
        <f>97-T27</f>
        <v>63</v>
      </c>
      <c r="U28" s="28" t="str">
        <f>INDEX(Classement!$D$2:$D$135,$T28)</f>
        <v>?</v>
      </c>
      <c r="V28" s="527" t="str">
        <f>INDEX(Classement!$E$2:$E$135,$T28)</f>
        <v>?</v>
      </c>
      <c r="W28" s="29">
        <v>18</v>
      </c>
      <c r="X28" s="105">
        <f>AB28+AF28+AJ28</f>
        <v>9.0000000000000012E-12</v>
      </c>
      <c r="Y28" s="35"/>
      <c r="Z28" s="35"/>
      <c r="AA28" s="35"/>
      <c r="AB28" s="106">
        <f>Y28+POWER(10,Y28-12)+Z28+POWER(10,Z28-12)+AA28+POWER(10,AA28-12)</f>
        <v>3.0000000000000001E-12</v>
      </c>
      <c r="AC28" s="35"/>
      <c r="AD28" s="35"/>
      <c r="AE28" s="35"/>
      <c r="AF28" s="106">
        <f>AC28+POWER(10,AC28-12)+AD28+POWER(10,AD28-12)+AE28+POWER(10,AE28-12)</f>
        <v>3.0000000000000001E-12</v>
      </c>
      <c r="AG28" s="35"/>
      <c r="AH28" s="35"/>
      <c r="AI28" s="35"/>
      <c r="AJ28" s="106">
        <f>AG28+POWER(10,AG28-12)+AH28+POWER(10,AH28-12)+AI28+POWER(10,AI28-12)</f>
        <v>3.0000000000000001E-12</v>
      </c>
    </row>
    <row r="29" spans="2:36" s="38" customFormat="1" ht="3.75" customHeight="1" x14ac:dyDescent="0.2">
      <c r="B29" s="97"/>
      <c r="C29" s="71"/>
      <c r="E29" s="107"/>
      <c r="F29" s="108"/>
      <c r="G29" s="121"/>
      <c r="H29" s="121"/>
      <c r="I29" s="121"/>
      <c r="J29" s="109"/>
      <c r="K29" s="121"/>
      <c r="L29" s="121"/>
      <c r="M29" s="121"/>
      <c r="N29" s="109"/>
      <c r="O29" s="121"/>
      <c r="P29" s="121"/>
      <c r="Q29" s="121"/>
      <c r="R29" s="109"/>
      <c r="T29" s="97"/>
      <c r="U29" s="71"/>
      <c r="W29" s="107"/>
      <c r="X29" s="108"/>
      <c r="Y29" s="121"/>
      <c r="Z29" s="121"/>
      <c r="AA29" s="121"/>
      <c r="AB29" s="110"/>
      <c r="AC29" s="121"/>
      <c r="AD29" s="121"/>
      <c r="AE29" s="121"/>
      <c r="AF29" s="110"/>
      <c r="AG29" s="121"/>
      <c r="AH29" s="121"/>
      <c r="AI29" s="121"/>
      <c r="AJ29" s="110"/>
    </row>
    <row r="30" spans="2:36" ht="15" customHeight="1" x14ac:dyDescent="0.2">
      <c r="B30" s="99">
        <v>18</v>
      </c>
      <c r="C30" s="100" t="str">
        <f>INDEX(Classement!$D$2:$D$135,$B30)</f>
        <v>SAUVAGEON CHRISTOPHE</v>
      </c>
      <c r="D30" s="526" t="str">
        <f>INDEX(Classement!$E$2:$E$135,$B30)</f>
        <v>NÎMES HANDISPORT</v>
      </c>
      <c r="E30" s="101">
        <v>19</v>
      </c>
      <c r="F30" s="87">
        <f>J30+N30+R30</f>
        <v>1.0000000000180003</v>
      </c>
      <c r="G30" s="102">
        <v>1</v>
      </c>
      <c r="H30" s="102"/>
      <c r="I30" s="102"/>
      <c r="J30" s="36">
        <f>G30+POWER(10,G30-12)+H30+POWER(10,H30-12)+I30+POWER(10,I30-12)</f>
        <v>1.0000000000120002</v>
      </c>
      <c r="K30" s="102"/>
      <c r="L30" s="102"/>
      <c r="M30" s="102"/>
      <c r="N30" s="36">
        <f>K30+POWER(10,K30-12)+L30+POWER(10,L30-12)+M30+POWER(10,M30-12)</f>
        <v>3.0000000000000001E-12</v>
      </c>
      <c r="O30" s="102"/>
      <c r="P30" s="102"/>
      <c r="Q30" s="102"/>
      <c r="R30" s="36">
        <f>O30+POWER(10,O30-12)+P30+POWER(10,P30-12)+Q30+POWER(10,Q30-12)</f>
        <v>3.0000000000000001E-12</v>
      </c>
      <c r="T30" s="99">
        <v>15</v>
      </c>
      <c r="U30" s="100" t="str">
        <f>INDEX(Classement!$D$2:$D$135,$T30)</f>
        <v>LEROY ROMEO</v>
      </c>
      <c r="V30" s="526" t="str">
        <f>INDEX(Classement!$E$2:$E$135,$T30)</f>
        <v>HANDICLUB CHARLEVILLE-MEZIERES</v>
      </c>
      <c r="W30" s="101">
        <v>19</v>
      </c>
      <c r="X30" s="87">
        <f>AB30+AF30+AJ30</f>
        <v>1.0000000000180003</v>
      </c>
      <c r="Y30" s="102">
        <v>1</v>
      </c>
      <c r="Z30" s="102"/>
      <c r="AA30" s="102"/>
      <c r="AB30" s="103">
        <f>Y30+POWER(10,Y30-12)+Z30+POWER(10,Z30-12)+AA30+POWER(10,AA30-12)</f>
        <v>1.0000000000120002</v>
      </c>
      <c r="AC30" s="102"/>
      <c r="AD30" s="102"/>
      <c r="AE30" s="102"/>
      <c r="AF30" s="103">
        <f>AC30+POWER(10,AC30-12)+AD30+POWER(10,AD30-12)+AE30+POWER(10,AE30-12)</f>
        <v>3.0000000000000001E-12</v>
      </c>
      <c r="AG30" s="102"/>
      <c r="AH30" s="102"/>
      <c r="AI30" s="102"/>
      <c r="AJ30" s="103">
        <f>AG30+POWER(10,AG30-12)+AH30+POWER(10,AH30-12)+AI30+POWER(10,AI30-12)</f>
        <v>3.0000000000000001E-12</v>
      </c>
    </row>
    <row r="31" spans="2:36" ht="15" customHeight="1" x14ac:dyDescent="0.2">
      <c r="B31" s="104">
        <f>97-B30</f>
        <v>79</v>
      </c>
      <c r="C31" s="28" t="str">
        <f>INDEX(Classement!$D$2:$D$135,$B31)</f>
        <v>?</v>
      </c>
      <c r="D31" s="527" t="str">
        <f>INDEX(Classement!$E$2:$E$135,$B31)</f>
        <v>?</v>
      </c>
      <c r="E31" s="29">
        <v>20</v>
      </c>
      <c r="F31" s="105">
        <f>J31+N31+R31</f>
        <v>9.0000000000000012E-12</v>
      </c>
      <c r="G31" s="35"/>
      <c r="H31" s="35"/>
      <c r="I31" s="35"/>
      <c r="J31" s="32">
        <f>G31+POWER(10,G31-12)+H31+POWER(10,H31-12)+I31+POWER(10,I31-12)</f>
        <v>3.0000000000000001E-12</v>
      </c>
      <c r="K31" s="35"/>
      <c r="L31" s="35"/>
      <c r="M31" s="35"/>
      <c r="N31" s="32">
        <f>K31+POWER(10,K31-12)+L31+POWER(10,L31-12)+M31+POWER(10,M31-12)</f>
        <v>3.0000000000000001E-12</v>
      </c>
      <c r="O31" s="35"/>
      <c r="P31" s="35"/>
      <c r="Q31" s="35"/>
      <c r="R31" s="32">
        <f>O31+POWER(10,O31-12)+P31+POWER(10,P31-12)+Q31+POWER(10,Q31-12)</f>
        <v>3.0000000000000001E-12</v>
      </c>
      <c r="T31" s="104">
        <f>97-T30</f>
        <v>82</v>
      </c>
      <c r="U31" s="28" t="str">
        <f>INDEX(Classement!$D$2:$D$135,$T31)</f>
        <v>?</v>
      </c>
      <c r="V31" s="527" t="str">
        <f>INDEX(Classement!$E$2:$E$135,$T31)</f>
        <v>?</v>
      </c>
      <c r="W31" s="29">
        <v>20</v>
      </c>
      <c r="X31" s="105">
        <f>AB31+AF31+AJ31</f>
        <v>9.0000000000000012E-12</v>
      </c>
      <c r="Y31" s="35"/>
      <c r="Z31" s="35"/>
      <c r="AA31" s="35"/>
      <c r="AB31" s="106">
        <f>Y31+POWER(10,Y31-12)+Z31+POWER(10,Z31-12)+AA31+POWER(10,AA31-12)</f>
        <v>3.0000000000000001E-12</v>
      </c>
      <c r="AC31" s="35"/>
      <c r="AD31" s="35"/>
      <c r="AE31" s="35"/>
      <c r="AF31" s="106">
        <f>AC31+POWER(10,AC31-12)+AD31+POWER(10,AD31-12)+AE31+POWER(10,AE31-12)</f>
        <v>3.0000000000000001E-12</v>
      </c>
      <c r="AG31" s="35"/>
      <c r="AH31" s="35"/>
      <c r="AI31" s="35"/>
      <c r="AJ31" s="106">
        <f>AG31+POWER(10,AG31-12)+AH31+POWER(10,AH31-12)+AI31+POWER(10,AI31-12)</f>
        <v>3.0000000000000001E-12</v>
      </c>
    </row>
    <row r="32" spans="2:36" s="38" customFormat="1" ht="3.75" customHeight="1" x14ac:dyDescent="0.2">
      <c r="B32" s="97"/>
      <c r="C32" s="71"/>
      <c r="E32" s="107"/>
      <c r="F32" s="108"/>
      <c r="G32" s="121"/>
      <c r="H32" s="121"/>
      <c r="I32" s="121"/>
      <c r="J32" s="109"/>
      <c r="K32" s="121"/>
      <c r="L32" s="121"/>
      <c r="M32" s="121"/>
      <c r="N32" s="109"/>
      <c r="O32" s="121"/>
      <c r="P32" s="121"/>
      <c r="Q32" s="121"/>
      <c r="R32" s="109"/>
      <c r="T32" s="97"/>
      <c r="U32" s="71"/>
      <c r="W32" s="107"/>
      <c r="X32" s="108"/>
      <c r="Y32" s="121"/>
      <c r="Z32" s="121"/>
      <c r="AA32" s="121"/>
      <c r="AB32" s="110"/>
      <c r="AC32" s="121"/>
      <c r="AD32" s="121"/>
      <c r="AE32" s="121"/>
      <c r="AF32" s="110"/>
      <c r="AG32" s="121"/>
      <c r="AH32" s="121"/>
      <c r="AI32" s="121"/>
      <c r="AJ32" s="110"/>
    </row>
    <row r="33" spans="1:36" ht="15" customHeight="1" x14ac:dyDescent="0.2">
      <c r="B33" s="99">
        <v>42</v>
      </c>
      <c r="C33" s="100" t="str">
        <f>INDEX(Classement!$D$2:$D$135,$B33)</f>
        <v>?</v>
      </c>
      <c r="D33" s="526" t="str">
        <f>INDEX(Classement!$E$2:$E$135,$B33)</f>
        <v>?</v>
      </c>
      <c r="E33" s="101">
        <v>21</v>
      </c>
      <c r="F33" s="87">
        <f>J33+N33+R33</f>
        <v>1.0000000000180003</v>
      </c>
      <c r="G33" s="102">
        <v>1</v>
      </c>
      <c r="H33" s="102"/>
      <c r="I33" s="102"/>
      <c r="J33" s="36">
        <f>G33+POWER(10,G33-12)+H33+POWER(10,H33-12)+I33+POWER(10,I33-12)</f>
        <v>1.0000000000120002</v>
      </c>
      <c r="K33" s="102"/>
      <c r="L33" s="102"/>
      <c r="M33" s="102"/>
      <c r="N33" s="36">
        <f>K33+POWER(10,K33-12)+L33+POWER(10,L33-12)+M33+POWER(10,M33-12)</f>
        <v>3.0000000000000001E-12</v>
      </c>
      <c r="O33" s="102"/>
      <c r="P33" s="102"/>
      <c r="Q33" s="102"/>
      <c r="R33" s="36">
        <f>O33+POWER(10,O33-12)+P33+POWER(10,P33-12)+Q33+POWER(10,Q33-12)</f>
        <v>3.0000000000000001E-12</v>
      </c>
      <c r="T33" s="99">
        <v>39</v>
      </c>
      <c r="U33" s="100" t="str">
        <f>INDEX(Classement!$D$2:$D$135,$T33)</f>
        <v>ANTONELLI KEVIN</v>
      </c>
      <c r="V33" s="526" t="str">
        <f>INDEX(Classement!$E$2:$E$135,$T33)</f>
        <v>IMC'S</v>
      </c>
      <c r="W33" s="101">
        <v>21</v>
      </c>
      <c r="X33" s="87">
        <f>AB33+AF33+AJ33</f>
        <v>1.0000000000180003</v>
      </c>
      <c r="Y33" s="102">
        <v>1</v>
      </c>
      <c r="Z33" s="102"/>
      <c r="AA33" s="102"/>
      <c r="AB33" s="103">
        <f>Y33+POWER(10,Y33-12)+Z33+POWER(10,Z33-12)+AA33+POWER(10,AA33-12)</f>
        <v>1.0000000000120002</v>
      </c>
      <c r="AC33" s="102"/>
      <c r="AD33" s="102"/>
      <c r="AE33" s="102"/>
      <c r="AF33" s="103">
        <f>AC33+POWER(10,AC33-12)+AD33+POWER(10,AD33-12)+AE33+POWER(10,AE33-12)</f>
        <v>3.0000000000000001E-12</v>
      </c>
      <c r="AG33" s="102"/>
      <c r="AH33" s="102"/>
      <c r="AI33" s="102"/>
      <c r="AJ33" s="103">
        <f>AG33+POWER(10,AG33-12)+AH33+POWER(10,AH33-12)+AI33+POWER(10,AI33-12)</f>
        <v>3.0000000000000001E-12</v>
      </c>
    </row>
    <row r="34" spans="1:36" ht="15" customHeight="1" x14ac:dyDescent="0.2">
      <c r="B34" s="104">
        <f>97-B33</f>
        <v>55</v>
      </c>
      <c r="C34" s="28" t="str">
        <f>INDEX(Classement!$D$2:$D$135,$B34)</f>
        <v>?</v>
      </c>
      <c r="D34" s="527" t="str">
        <f>INDEX(Classement!$E$2:$E$135,$B34)</f>
        <v>?</v>
      </c>
      <c r="E34" s="29">
        <v>22</v>
      </c>
      <c r="F34" s="105">
        <f>J34+N34+R34</f>
        <v>9.0000000000000012E-12</v>
      </c>
      <c r="G34" s="35"/>
      <c r="H34" s="35"/>
      <c r="I34" s="35"/>
      <c r="J34" s="32">
        <f>G34+POWER(10,G34-12)+H34+POWER(10,H34-12)+I34+POWER(10,I34-12)</f>
        <v>3.0000000000000001E-12</v>
      </c>
      <c r="K34" s="35"/>
      <c r="L34" s="35"/>
      <c r="M34" s="35"/>
      <c r="N34" s="32">
        <f>K34+POWER(10,K34-12)+L34+POWER(10,L34-12)+M34+POWER(10,M34-12)</f>
        <v>3.0000000000000001E-12</v>
      </c>
      <c r="O34" s="35"/>
      <c r="P34" s="35"/>
      <c r="Q34" s="35"/>
      <c r="R34" s="32">
        <f>O34+POWER(10,O34-12)+P34+POWER(10,P34-12)+Q34+POWER(10,Q34-12)</f>
        <v>3.0000000000000001E-12</v>
      </c>
      <c r="T34" s="104">
        <f>97-T33</f>
        <v>58</v>
      </c>
      <c r="U34" s="28" t="str">
        <f>INDEX(Classement!$D$2:$D$135,$T34)</f>
        <v>?</v>
      </c>
      <c r="V34" s="527" t="str">
        <f>INDEX(Classement!$E$2:$E$135,$T34)</f>
        <v>?</v>
      </c>
      <c r="W34" s="29">
        <v>22</v>
      </c>
      <c r="X34" s="105">
        <f>AB34+AF34+AJ34</f>
        <v>9.0000000000000012E-12</v>
      </c>
      <c r="Y34" s="35"/>
      <c r="Z34" s="35"/>
      <c r="AA34" s="35"/>
      <c r="AB34" s="106">
        <f>Y34+POWER(10,Y34-12)+Z34+POWER(10,Z34-12)+AA34+POWER(10,AA34-12)</f>
        <v>3.0000000000000001E-12</v>
      </c>
      <c r="AC34" s="35"/>
      <c r="AD34" s="35"/>
      <c r="AE34" s="35"/>
      <c r="AF34" s="106">
        <f>AC34+POWER(10,AC34-12)+AD34+POWER(10,AD34-12)+AE34+POWER(10,AE34-12)</f>
        <v>3.0000000000000001E-12</v>
      </c>
      <c r="AG34" s="35"/>
      <c r="AH34" s="35"/>
      <c r="AI34" s="35"/>
      <c r="AJ34" s="106">
        <f>AG34+POWER(10,AG34-12)+AH34+POWER(10,AH34-12)+AI34+POWER(10,AI34-12)</f>
        <v>3.0000000000000001E-12</v>
      </c>
    </row>
    <row r="35" spans="1:36" ht="3.75" customHeight="1" x14ac:dyDescent="0.2">
      <c r="A35" s="38"/>
      <c r="C35" s="71"/>
      <c r="E35" s="107"/>
      <c r="F35" s="108"/>
      <c r="G35" s="121"/>
      <c r="H35" s="121"/>
      <c r="I35" s="121"/>
      <c r="J35" s="109"/>
      <c r="K35" s="121"/>
      <c r="L35" s="121"/>
      <c r="M35" s="121"/>
      <c r="N35" s="109"/>
      <c r="O35" s="121"/>
      <c r="P35" s="121"/>
      <c r="Q35" s="121"/>
      <c r="R35" s="109"/>
      <c r="S35" s="38"/>
      <c r="T35" s="97"/>
      <c r="U35" s="71"/>
      <c r="W35" s="107"/>
      <c r="X35" s="108"/>
      <c r="Y35" s="121"/>
      <c r="Z35" s="121"/>
      <c r="AA35" s="121"/>
      <c r="AB35" s="110"/>
      <c r="AC35" s="121"/>
      <c r="AD35" s="121"/>
      <c r="AE35" s="121"/>
      <c r="AF35" s="110"/>
      <c r="AG35" s="121"/>
      <c r="AH35" s="121"/>
      <c r="AI35" s="121"/>
      <c r="AJ35" s="110"/>
    </row>
    <row r="36" spans="1:36" ht="15" customHeight="1" x14ac:dyDescent="0.2">
      <c r="B36" s="99">
        <v>7</v>
      </c>
      <c r="C36" s="100" t="str">
        <f>INDEX(Classement!$D$2:$D$135,$B36)</f>
        <v>MORIN MELODIE</v>
      </c>
      <c r="D36" s="526" t="str">
        <f>INDEX(Classement!$E$2:$E$135,$B36)</f>
        <v>HANDISPORT MONTELIMAR</v>
      </c>
      <c r="E36" s="101">
        <v>23</v>
      </c>
      <c r="F36" s="87">
        <f>J36+N36+R36</f>
        <v>1.0000000000180003</v>
      </c>
      <c r="G36" s="102">
        <v>1</v>
      </c>
      <c r="H36" s="102"/>
      <c r="I36" s="102"/>
      <c r="J36" s="36">
        <f>G36+POWER(10,G36-12)+H36+POWER(10,H36-12)+I36+POWER(10,I36-12)</f>
        <v>1.0000000000120002</v>
      </c>
      <c r="K36" s="102"/>
      <c r="L36" s="102"/>
      <c r="M36" s="102"/>
      <c r="N36" s="36">
        <f>K36+POWER(10,K36-12)+L36+POWER(10,L36-12)+M36+POWER(10,M36-12)</f>
        <v>3.0000000000000001E-12</v>
      </c>
      <c r="O36" s="102"/>
      <c r="P36" s="102"/>
      <c r="Q36" s="102"/>
      <c r="R36" s="36">
        <f>O36+POWER(10,O36-12)+P36+POWER(10,P36-12)+Q36+POWER(10,Q36-12)</f>
        <v>3.0000000000000001E-12</v>
      </c>
      <c r="T36" s="99">
        <v>10</v>
      </c>
      <c r="U36" s="100" t="str">
        <f>INDEX(Classement!$D$2:$D$135,$T36)</f>
        <v>ROBERT SOPHIE</v>
      </c>
      <c r="V36" s="526" t="str">
        <f>INDEX(Classement!$E$2:$E$135,$T36)</f>
        <v>LAVAL HANDISPORT</v>
      </c>
      <c r="W36" s="101">
        <v>23</v>
      </c>
      <c r="X36" s="87">
        <f>AB36+AF36+AJ36</f>
        <v>1.0000000000180003</v>
      </c>
      <c r="Y36" s="102">
        <v>1</v>
      </c>
      <c r="Z36" s="102"/>
      <c r="AA36" s="102"/>
      <c r="AB36" s="103">
        <f>Y36+POWER(10,Y36-12)+Z36+POWER(10,Z36-12)+AA36+POWER(10,AA36-12)</f>
        <v>1.0000000000120002</v>
      </c>
      <c r="AC36" s="102"/>
      <c r="AD36" s="102"/>
      <c r="AE36" s="102"/>
      <c r="AF36" s="103">
        <f>AC36+POWER(10,AC36-12)+AD36+POWER(10,AD36-12)+AE36+POWER(10,AE36-12)</f>
        <v>3.0000000000000001E-12</v>
      </c>
      <c r="AG36" s="102"/>
      <c r="AH36" s="102"/>
      <c r="AI36" s="102"/>
      <c r="AJ36" s="103">
        <f>AG36+POWER(10,AG36-12)+AH36+POWER(10,AH36-12)+AI36+POWER(10,AI36-12)</f>
        <v>3.0000000000000001E-12</v>
      </c>
    </row>
    <row r="37" spans="1:36" ht="15" customHeight="1" x14ac:dyDescent="0.2">
      <c r="B37" s="104">
        <f>97-B36</f>
        <v>90</v>
      </c>
      <c r="C37" s="28" t="str">
        <f>INDEX(Classement!$D$2:$D$135,$B37)</f>
        <v/>
      </c>
      <c r="D37" s="527">
        <f>INDEX(Classement!$E$2:$E$135,$B37)</f>
        <v>0</v>
      </c>
      <c r="E37" s="29">
        <v>24</v>
      </c>
      <c r="F37" s="105">
        <f>J37+N37+R37</f>
        <v>9.0000000000000012E-12</v>
      </c>
      <c r="G37" s="35"/>
      <c r="H37" s="35"/>
      <c r="I37" s="35"/>
      <c r="J37" s="32">
        <f>G37+POWER(10,G37-12)+H37+POWER(10,H37-12)+I37+POWER(10,I37-12)</f>
        <v>3.0000000000000001E-12</v>
      </c>
      <c r="K37" s="35"/>
      <c r="L37" s="35"/>
      <c r="M37" s="35"/>
      <c r="N37" s="32">
        <f>K37+POWER(10,K37-12)+L37+POWER(10,L37-12)+M37+POWER(10,M37-12)</f>
        <v>3.0000000000000001E-12</v>
      </c>
      <c r="O37" s="35"/>
      <c r="P37" s="35"/>
      <c r="Q37" s="35"/>
      <c r="R37" s="32">
        <f>O37+POWER(10,O37-12)+P37+POWER(10,P37-12)+Q37+POWER(10,Q37-12)</f>
        <v>3.0000000000000001E-12</v>
      </c>
      <c r="T37" s="104">
        <f>97-T36</f>
        <v>87</v>
      </c>
      <c r="U37" s="28" t="str">
        <f>INDEX(Classement!$D$2:$D$135,$T37)</f>
        <v>?</v>
      </c>
      <c r="V37" s="527" t="str">
        <f>INDEX(Classement!$E$2:$E$135,$T37)</f>
        <v>?</v>
      </c>
      <c r="W37" s="29">
        <v>24</v>
      </c>
      <c r="X37" s="105">
        <f>AB37+AF37+AJ37</f>
        <v>9.0000000000000012E-12</v>
      </c>
      <c r="Y37" s="35"/>
      <c r="Z37" s="35"/>
      <c r="AA37" s="35"/>
      <c r="AB37" s="106">
        <f>Y37+POWER(10,Y37-12)+Z37+POWER(10,Z37-12)+AA37+POWER(10,AA37-12)</f>
        <v>3.0000000000000001E-12</v>
      </c>
      <c r="AC37" s="35"/>
      <c r="AD37" s="35"/>
      <c r="AE37" s="35"/>
      <c r="AF37" s="106">
        <f>AC37+POWER(10,AC37-12)+AD37+POWER(10,AD37-12)+AE37+POWER(10,AE37-12)</f>
        <v>3.0000000000000001E-12</v>
      </c>
      <c r="AG37" s="35"/>
      <c r="AH37" s="35"/>
      <c r="AI37" s="35"/>
      <c r="AJ37" s="106">
        <f>AG37+POWER(10,AG37-12)+AH37+POWER(10,AH37-12)+AI37+POWER(10,AI37-12)</f>
        <v>3.0000000000000001E-12</v>
      </c>
    </row>
    <row r="38" spans="1:36" ht="19.5" customHeight="1" x14ac:dyDescent="0.2">
      <c r="B38" s="580" t="s">
        <v>174</v>
      </c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  <c r="T38" s="580" t="s">
        <v>175</v>
      </c>
      <c r="U38" s="580"/>
      <c r="V38" s="580"/>
      <c r="W38" s="580"/>
      <c r="X38" s="580"/>
      <c r="Y38" s="580"/>
      <c r="Z38" s="580"/>
      <c r="AA38" s="580"/>
      <c r="AB38" s="580"/>
      <c r="AC38" s="580"/>
      <c r="AD38" s="580"/>
      <c r="AE38" s="580"/>
      <c r="AF38" s="580"/>
      <c r="AG38" s="580"/>
      <c r="AH38" s="580"/>
      <c r="AI38" s="580"/>
      <c r="AJ38" s="580"/>
    </row>
    <row r="39" spans="1:36" ht="16.5" customHeight="1" x14ac:dyDescent="0.2">
      <c r="C39" s="26" t="s">
        <v>147</v>
      </c>
      <c r="D39" s="71"/>
      <c r="E39" s="27" t="s">
        <v>14</v>
      </c>
      <c r="F39" s="86" t="s">
        <v>148</v>
      </c>
      <c r="G39" s="581" t="s">
        <v>150</v>
      </c>
      <c r="H39" s="581"/>
      <c r="I39" s="581"/>
      <c r="J39" s="581"/>
      <c r="K39" s="581" t="s">
        <v>151</v>
      </c>
      <c r="L39" s="581"/>
      <c r="M39" s="581"/>
      <c r="N39" s="581"/>
      <c r="O39" s="581" t="s">
        <v>152</v>
      </c>
      <c r="P39" s="581"/>
      <c r="Q39" s="581"/>
      <c r="R39" s="581"/>
      <c r="T39" s="97"/>
      <c r="U39" s="26" t="s">
        <v>147</v>
      </c>
      <c r="V39" s="71"/>
      <c r="W39" s="27" t="s">
        <v>14</v>
      </c>
      <c r="X39" s="86" t="s">
        <v>148</v>
      </c>
      <c r="Y39" s="584" t="s">
        <v>150</v>
      </c>
      <c r="Z39" s="584"/>
      <c r="AA39" s="584"/>
      <c r="AB39" s="584"/>
      <c r="AC39" s="584" t="s">
        <v>151</v>
      </c>
      <c r="AD39" s="584"/>
      <c r="AE39" s="584"/>
      <c r="AF39" s="584"/>
      <c r="AG39" s="584" t="s">
        <v>152</v>
      </c>
      <c r="AH39" s="584"/>
      <c r="AI39" s="584"/>
      <c r="AJ39" s="584"/>
    </row>
    <row r="40" spans="1:36" ht="15" customHeight="1" x14ac:dyDescent="0.2">
      <c r="B40" s="99">
        <v>33</v>
      </c>
      <c r="C40" s="100" t="str">
        <f>INDEX(Classement!$D$2:$D$135,$B40)</f>
        <v>JEAN LOVE</v>
      </c>
      <c r="D40" s="526" t="str">
        <f>INDEX(Classement!$E$2:$E$135,$B40)</f>
        <v>Handi Olympique Omnisports (H2O)</v>
      </c>
      <c r="E40" s="101">
        <v>1</v>
      </c>
      <c r="F40" s="87">
        <f>J40+N40+R40</f>
        <v>1.0000000000180003</v>
      </c>
      <c r="G40" s="102">
        <v>1</v>
      </c>
      <c r="H40" s="102"/>
      <c r="I40" s="102"/>
      <c r="J40" s="36">
        <f>G40+POWER(10,G40-12)+H40+POWER(10,H40-12)+I40+POWER(10,I40-12)</f>
        <v>1.0000000000120002</v>
      </c>
      <c r="K40" s="102"/>
      <c r="L40" s="102"/>
      <c r="M40" s="102"/>
      <c r="N40" s="36">
        <f>K40+POWER(10,K40-12)+L40+POWER(10,L40-12)+M40+POWER(10,M40-12)</f>
        <v>3.0000000000000001E-12</v>
      </c>
      <c r="O40" s="102"/>
      <c r="P40" s="102"/>
      <c r="Q40" s="102"/>
      <c r="R40" s="36">
        <f>O40+POWER(10,O40-12)+P40+POWER(10,P40-12)+Q40+POWER(10,Q40-12)</f>
        <v>3.0000000000000001E-12</v>
      </c>
      <c r="T40" s="99">
        <v>29</v>
      </c>
      <c r="U40" s="100" t="str">
        <f>INDEX(Classement!$D$2:$D$135,$T40)</f>
        <v>DINOUARD MICKAEL</v>
      </c>
      <c r="V40" s="526" t="str">
        <f>INDEX(Classement!$E$2:$E$135,$T40)</f>
        <v>IMC'S</v>
      </c>
      <c r="W40" s="101">
        <v>1</v>
      </c>
      <c r="X40" s="87">
        <f>AB40+AF40+AJ40</f>
        <v>1.0000000000180003</v>
      </c>
      <c r="Y40" s="102">
        <v>1</v>
      </c>
      <c r="Z40" s="102"/>
      <c r="AA40" s="102"/>
      <c r="AB40" s="103">
        <f>Y40+POWER(10,Y40-12)+Z40+POWER(10,Z40-12)+AA40+POWER(10,AA40-12)</f>
        <v>1.0000000000120002</v>
      </c>
      <c r="AC40" s="102"/>
      <c r="AD40" s="102"/>
      <c r="AE40" s="102"/>
      <c r="AF40" s="103">
        <f>AC40+POWER(10,AC40-12)+AD40+POWER(10,AD40-12)+AE40+POWER(10,AE40-12)</f>
        <v>3.0000000000000001E-12</v>
      </c>
      <c r="AG40" s="102"/>
      <c r="AH40" s="102"/>
      <c r="AI40" s="102"/>
      <c r="AJ40" s="103">
        <f>AG40+POWER(10,AG40-12)+AH40+POWER(10,AH40-12)+AI40+POWER(10,AI40-12)</f>
        <v>3.0000000000000001E-12</v>
      </c>
    </row>
    <row r="41" spans="1:36" ht="15" customHeight="1" x14ac:dyDescent="0.2">
      <c r="B41" s="104">
        <f>97-B40</f>
        <v>64</v>
      </c>
      <c r="C41" s="28" t="str">
        <f>INDEX(Classement!$D$2:$D$135,$B41)</f>
        <v>?</v>
      </c>
      <c r="D41" s="527" t="str">
        <f>INDEX(Classement!$E$2:$E$135,$B41)</f>
        <v>?</v>
      </c>
      <c r="E41" s="29">
        <v>2</v>
      </c>
      <c r="F41" s="105">
        <f>J41+N41+R41</f>
        <v>9.0000000000000012E-12</v>
      </c>
      <c r="G41" s="35"/>
      <c r="H41" s="35"/>
      <c r="I41" s="35"/>
      <c r="J41" s="32">
        <f>G41+POWER(10,G41-12)+H41+POWER(10,H41-12)+I41+POWER(10,I41-12)</f>
        <v>3.0000000000000001E-12</v>
      </c>
      <c r="K41" s="35"/>
      <c r="L41" s="35"/>
      <c r="M41" s="35"/>
      <c r="N41" s="32">
        <f>K41+POWER(10,K41-12)+L41+POWER(10,L41-12)+M41+POWER(10,M41-12)</f>
        <v>3.0000000000000001E-12</v>
      </c>
      <c r="O41" s="35"/>
      <c r="P41" s="35"/>
      <c r="Q41" s="35"/>
      <c r="R41" s="32">
        <f>O41+POWER(10,O41-12)+P41+POWER(10,P41-12)+Q41+POWER(10,Q41-12)</f>
        <v>3.0000000000000001E-12</v>
      </c>
      <c r="T41" s="104">
        <f>97-T40</f>
        <v>68</v>
      </c>
      <c r="U41" s="28" t="str">
        <f>INDEX(Classement!$D$2:$D$135,$T41)</f>
        <v>?</v>
      </c>
      <c r="V41" s="527" t="str">
        <f>INDEX(Classement!$E$2:$E$135,$T41)</f>
        <v>?</v>
      </c>
      <c r="W41" s="29">
        <v>2</v>
      </c>
      <c r="X41" s="105">
        <f>AB41+AF41+AJ41</f>
        <v>9.0000000000000012E-12</v>
      </c>
      <c r="Y41" s="35"/>
      <c r="Z41" s="35"/>
      <c r="AA41" s="35"/>
      <c r="AB41" s="106">
        <f>Y41+POWER(10,Y41-12)+Z41+POWER(10,Z41-12)+AA41+POWER(10,AA41-12)</f>
        <v>3.0000000000000001E-12</v>
      </c>
      <c r="AC41" s="35"/>
      <c r="AD41" s="35"/>
      <c r="AE41" s="35"/>
      <c r="AF41" s="106">
        <f>AC41+POWER(10,AC41-12)+AD41+POWER(10,AD41-12)+AE41+POWER(10,AE41-12)</f>
        <v>3.0000000000000001E-12</v>
      </c>
      <c r="AG41" s="35"/>
      <c r="AH41" s="35"/>
      <c r="AI41" s="35"/>
      <c r="AJ41" s="106">
        <f>AG41+POWER(10,AG41-12)+AH41+POWER(10,AH41-12)+AI41+POWER(10,AI41-12)</f>
        <v>3.0000000000000001E-12</v>
      </c>
    </row>
    <row r="42" spans="1:36" ht="3.75" customHeight="1" x14ac:dyDescent="0.2">
      <c r="A42" s="38"/>
      <c r="C42" s="71"/>
      <c r="E42" s="107"/>
      <c r="F42" s="108"/>
      <c r="G42" s="121"/>
      <c r="H42" s="121"/>
      <c r="I42" s="121"/>
      <c r="J42" s="109"/>
      <c r="K42" s="121"/>
      <c r="L42" s="121"/>
      <c r="M42" s="121"/>
      <c r="N42" s="109"/>
      <c r="O42" s="121"/>
      <c r="P42" s="121"/>
      <c r="Q42" s="121"/>
      <c r="R42" s="109"/>
      <c r="S42" s="38"/>
      <c r="T42" s="97"/>
      <c r="U42" s="71"/>
      <c r="W42" s="107"/>
      <c r="X42" s="108"/>
      <c r="Y42" s="121"/>
      <c r="Z42" s="121"/>
      <c r="AA42" s="121"/>
      <c r="AB42" s="110"/>
      <c r="AC42" s="121"/>
      <c r="AD42" s="121"/>
      <c r="AE42" s="121"/>
      <c r="AF42" s="110"/>
      <c r="AG42" s="121"/>
      <c r="AH42" s="121"/>
      <c r="AI42" s="121"/>
      <c r="AJ42" s="110"/>
    </row>
    <row r="43" spans="1:36" ht="15" customHeight="1" x14ac:dyDescent="0.2">
      <c r="B43" s="99">
        <v>16</v>
      </c>
      <c r="C43" s="100" t="str">
        <f>INDEX(Classement!$D$2:$D$135,$B43)</f>
        <v>GOYAULT GWENDOLINE</v>
      </c>
      <c r="D43" s="526" t="str">
        <f>INDEX(Classement!$E$2:$E$135,$B43)</f>
        <v>LES FLÈCHES BLEUES</v>
      </c>
      <c r="E43" s="101">
        <v>3</v>
      </c>
      <c r="F43" s="87">
        <f>J43+N43+R43</f>
        <v>1.0000000000180003</v>
      </c>
      <c r="G43" s="102">
        <v>1</v>
      </c>
      <c r="H43" s="102"/>
      <c r="I43" s="102"/>
      <c r="J43" s="36">
        <f>G43+POWER(10,G43-12)+H43+POWER(10,H43-12)+I43+POWER(10,I43-12)</f>
        <v>1.0000000000120002</v>
      </c>
      <c r="K43" s="102"/>
      <c r="L43" s="102"/>
      <c r="M43" s="102"/>
      <c r="N43" s="36">
        <f>K43+POWER(10,K43-12)+L43+POWER(10,L43-12)+M43+POWER(10,M43-12)</f>
        <v>3.0000000000000001E-12</v>
      </c>
      <c r="O43" s="102"/>
      <c r="P43" s="102"/>
      <c r="Q43" s="102"/>
      <c r="R43" s="36">
        <f>O43+POWER(10,O43-12)+P43+POWER(10,P43-12)+Q43+POWER(10,Q43-12)</f>
        <v>3.0000000000000001E-12</v>
      </c>
      <c r="T43" s="99">
        <v>20</v>
      </c>
      <c r="U43" s="100" t="str">
        <f>INDEX(Classement!$D$2:$D$135,$T43)</f>
        <v>CELLE BASTIEN</v>
      </c>
      <c r="V43" s="526" t="str">
        <f>INDEX(Classement!$E$2:$E$135,$T43)</f>
        <v>MAGEL'HAND - BOURGES</v>
      </c>
      <c r="W43" s="101">
        <v>3</v>
      </c>
      <c r="X43" s="87">
        <f>AB43+AF43+AJ43</f>
        <v>1.0000000000180003</v>
      </c>
      <c r="Y43" s="102">
        <v>1</v>
      </c>
      <c r="Z43" s="102"/>
      <c r="AA43" s="102"/>
      <c r="AB43" s="103">
        <f>Y43+POWER(10,Y43-12)+Z43+POWER(10,Z43-12)+AA43+POWER(10,AA43-12)</f>
        <v>1.0000000000120002</v>
      </c>
      <c r="AC43" s="102"/>
      <c r="AD43" s="102"/>
      <c r="AE43" s="102"/>
      <c r="AF43" s="103">
        <f>AC43+POWER(10,AC43-12)+AD43+POWER(10,AD43-12)+AE43+POWER(10,AE43-12)</f>
        <v>3.0000000000000001E-12</v>
      </c>
      <c r="AG43" s="102"/>
      <c r="AH43" s="102"/>
      <c r="AI43" s="102"/>
      <c r="AJ43" s="103">
        <f>AG43+POWER(10,AG43-12)+AH43+POWER(10,AH43-12)+AI43+POWER(10,AI43-12)</f>
        <v>3.0000000000000001E-12</v>
      </c>
    </row>
    <row r="44" spans="1:36" ht="15" customHeight="1" x14ac:dyDescent="0.2">
      <c r="B44" s="104">
        <f>97-B43</f>
        <v>81</v>
      </c>
      <c r="C44" s="28" t="str">
        <f>INDEX(Classement!$D$2:$D$135,$B44)</f>
        <v>?</v>
      </c>
      <c r="D44" s="527" t="str">
        <f>INDEX(Classement!$E$2:$E$135,$B44)</f>
        <v>?</v>
      </c>
      <c r="E44" s="29">
        <v>4</v>
      </c>
      <c r="F44" s="105">
        <f>J44+N44+R44</f>
        <v>9.0000000000000012E-12</v>
      </c>
      <c r="G44" s="35"/>
      <c r="H44" s="35"/>
      <c r="I44" s="35"/>
      <c r="J44" s="32">
        <f>G44+POWER(10,G44-12)+H44+POWER(10,H44-12)+I44+POWER(10,I44-12)</f>
        <v>3.0000000000000001E-12</v>
      </c>
      <c r="K44" s="35"/>
      <c r="L44" s="35"/>
      <c r="M44" s="35"/>
      <c r="N44" s="32">
        <f>K44+POWER(10,K44-12)+L44+POWER(10,L44-12)+M44+POWER(10,M44-12)</f>
        <v>3.0000000000000001E-12</v>
      </c>
      <c r="O44" s="35"/>
      <c r="P44" s="35"/>
      <c r="Q44" s="35"/>
      <c r="R44" s="32">
        <f>O44+POWER(10,O44-12)+P44+POWER(10,P44-12)+Q44+POWER(10,Q44-12)</f>
        <v>3.0000000000000001E-12</v>
      </c>
      <c r="T44" s="104">
        <f>97-T43</f>
        <v>77</v>
      </c>
      <c r="U44" s="28" t="str">
        <f>INDEX(Classement!$D$2:$D$135,$T44)</f>
        <v>?</v>
      </c>
      <c r="V44" s="527" t="str">
        <f>INDEX(Classement!$E$2:$E$135,$T44)</f>
        <v>?</v>
      </c>
      <c r="W44" s="29">
        <v>4</v>
      </c>
      <c r="X44" s="105">
        <f>AB44+AF44+AJ44</f>
        <v>9.0000000000000012E-12</v>
      </c>
      <c r="Y44" s="35"/>
      <c r="Z44" s="35"/>
      <c r="AA44" s="35"/>
      <c r="AB44" s="106">
        <f>Y44+POWER(10,Y44-12)+Z44+POWER(10,Z44-12)+AA44+POWER(10,AA44-12)</f>
        <v>3.0000000000000001E-12</v>
      </c>
      <c r="AC44" s="35"/>
      <c r="AD44" s="35"/>
      <c r="AE44" s="35"/>
      <c r="AF44" s="106">
        <f>AC44+POWER(10,AC44-12)+AD44+POWER(10,AD44-12)+AE44+POWER(10,AE44-12)</f>
        <v>3.0000000000000001E-12</v>
      </c>
      <c r="AG44" s="35"/>
      <c r="AH44" s="35"/>
      <c r="AI44" s="35"/>
      <c r="AJ44" s="106">
        <f>AG44+POWER(10,AG44-12)+AH44+POWER(10,AH44-12)+AI44+POWER(10,AI44-12)</f>
        <v>3.0000000000000001E-12</v>
      </c>
    </row>
    <row r="45" spans="1:36" ht="3.75" customHeight="1" x14ac:dyDescent="0.2">
      <c r="A45" s="38"/>
      <c r="C45" s="71"/>
      <c r="E45" s="107"/>
      <c r="F45" s="108"/>
      <c r="G45" s="121"/>
      <c r="H45" s="121"/>
      <c r="I45" s="121"/>
      <c r="J45" s="109"/>
      <c r="K45" s="121"/>
      <c r="L45" s="121"/>
      <c r="M45" s="121"/>
      <c r="N45" s="109"/>
      <c r="O45" s="121"/>
      <c r="P45" s="121"/>
      <c r="Q45" s="121"/>
      <c r="R45" s="109"/>
      <c r="S45" s="38"/>
      <c r="T45" s="97"/>
      <c r="U45" s="71"/>
      <c r="W45" s="107"/>
      <c r="X45" s="108"/>
      <c r="Y45" s="121"/>
      <c r="Z45" s="121"/>
      <c r="AA45" s="121"/>
      <c r="AB45" s="110"/>
      <c r="AC45" s="121"/>
      <c r="AD45" s="121"/>
      <c r="AE45" s="121"/>
      <c r="AF45" s="110"/>
      <c r="AG45" s="121"/>
      <c r="AH45" s="121"/>
      <c r="AI45" s="121"/>
      <c r="AJ45" s="110"/>
    </row>
    <row r="46" spans="1:36" ht="15" customHeight="1" x14ac:dyDescent="0.2">
      <c r="B46" s="99">
        <v>40</v>
      </c>
      <c r="C46" s="100" t="str">
        <f>INDEX(Classement!$D$2:$D$135,$B46)</f>
        <v>?</v>
      </c>
      <c r="D46" s="526" t="str">
        <f>INDEX(Classement!$E$2:$E$135,$B46)</f>
        <v>?</v>
      </c>
      <c r="E46" s="101">
        <v>5</v>
      </c>
      <c r="F46" s="87">
        <f>J46+N46+R46</f>
        <v>1.0000000000180003</v>
      </c>
      <c r="G46" s="102">
        <v>1</v>
      </c>
      <c r="H46" s="102"/>
      <c r="I46" s="102"/>
      <c r="J46" s="36">
        <f>G46+POWER(10,G46-12)+H46+POWER(10,H46-12)+I46+POWER(10,I46-12)</f>
        <v>1.0000000000120002</v>
      </c>
      <c r="K46" s="102"/>
      <c r="L46" s="102"/>
      <c r="M46" s="102"/>
      <c r="N46" s="36">
        <f>K46+POWER(10,K46-12)+L46+POWER(10,L46-12)+M46+POWER(10,M46-12)</f>
        <v>3.0000000000000001E-12</v>
      </c>
      <c r="O46" s="102"/>
      <c r="P46" s="102"/>
      <c r="Q46" s="102"/>
      <c r="R46" s="36">
        <f>O46+POWER(10,O46-12)+P46+POWER(10,P46-12)+Q46+POWER(10,Q46-12)</f>
        <v>3.0000000000000001E-12</v>
      </c>
      <c r="T46" s="99">
        <v>44</v>
      </c>
      <c r="U46" s="100" t="str">
        <f>INDEX(Classement!$D$2:$D$135,$T46)</f>
        <v>?</v>
      </c>
      <c r="V46" s="526" t="str">
        <f>INDEX(Classement!$E$2:$E$135,$T46)</f>
        <v>?</v>
      </c>
      <c r="W46" s="101">
        <v>5</v>
      </c>
      <c r="X46" s="87">
        <f>AB46+AF46+AJ46</f>
        <v>1.0000000000180003</v>
      </c>
      <c r="Y46" s="102">
        <v>1</v>
      </c>
      <c r="Z46" s="102"/>
      <c r="AA46" s="102"/>
      <c r="AB46" s="103">
        <f>Y46+POWER(10,Y46-12)+Z46+POWER(10,Z46-12)+AA46+POWER(10,AA46-12)</f>
        <v>1.0000000000120002</v>
      </c>
      <c r="AC46" s="102"/>
      <c r="AD46" s="102"/>
      <c r="AE46" s="102"/>
      <c r="AF46" s="103">
        <f>AC46+POWER(10,AC46-12)+AD46+POWER(10,AD46-12)+AE46+POWER(10,AE46-12)</f>
        <v>3.0000000000000001E-12</v>
      </c>
      <c r="AG46" s="102"/>
      <c r="AH46" s="102"/>
      <c r="AI46" s="102"/>
      <c r="AJ46" s="103">
        <f>AG46+POWER(10,AG46-12)+AH46+POWER(10,AH46-12)+AI46+POWER(10,AI46-12)</f>
        <v>3.0000000000000001E-12</v>
      </c>
    </row>
    <row r="47" spans="1:36" ht="15" customHeight="1" x14ac:dyDescent="0.2">
      <c r="B47" s="104">
        <f>97-B46</f>
        <v>57</v>
      </c>
      <c r="C47" s="28" t="str">
        <f>INDEX(Classement!$D$2:$D$135,$B47)</f>
        <v>?</v>
      </c>
      <c r="D47" s="527" t="str">
        <f>INDEX(Classement!$E$2:$E$135,$B47)</f>
        <v>?</v>
      </c>
      <c r="E47" s="29">
        <v>6</v>
      </c>
      <c r="F47" s="105">
        <f>J47+N47+R47</f>
        <v>9.0000000000000012E-12</v>
      </c>
      <c r="G47" s="35"/>
      <c r="H47" s="35"/>
      <c r="I47" s="35"/>
      <c r="J47" s="32">
        <f>G47+POWER(10,G47-12)+H47+POWER(10,H47-12)+I47+POWER(10,I47-12)</f>
        <v>3.0000000000000001E-12</v>
      </c>
      <c r="K47" s="35"/>
      <c r="L47" s="35"/>
      <c r="M47" s="35"/>
      <c r="N47" s="32">
        <f>K47+POWER(10,K47-12)+L47+POWER(10,L47-12)+M47+POWER(10,M47-12)</f>
        <v>3.0000000000000001E-12</v>
      </c>
      <c r="O47" s="35"/>
      <c r="P47" s="35"/>
      <c r="Q47" s="35"/>
      <c r="R47" s="32">
        <f>O47+POWER(10,O47-12)+P47+POWER(10,P47-12)+Q47+POWER(10,Q47-12)</f>
        <v>3.0000000000000001E-12</v>
      </c>
      <c r="T47" s="104">
        <v>53</v>
      </c>
      <c r="U47" s="28" t="str">
        <f>INDEX(Classement!$D$2:$D$135,$T47)</f>
        <v>?</v>
      </c>
      <c r="V47" s="527" t="str">
        <f>INDEX(Classement!$E$2:$E$135,$T47)</f>
        <v>?</v>
      </c>
      <c r="W47" s="29">
        <v>6</v>
      </c>
      <c r="X47" s="105">
        <f>AB47+AF47+AJ47</f>
        <v>9.0000000000000012E-12</v>
      </c>
      <c r="Y47" s="35"/>
      <c r="Z47" s="35"/>
      <c r="AA47" s="35"/>
      <c r="AB47" s="106">
        <f>Y47+POWER(10,Y47-12)+Z47+POWER(10,Z47-12)+AA47+POWER(10,AA47-12)</f>
        <v>3.0000000000000001E-12</v>
      </c>
      <c r="AC47" s="35"/>
      <c r="AD47" s="35"/>
      <c r="AE47" s="35"/>
      <c r="AF47" s="106">
        <f>AC47+POWER(10,AC47-12)+AD47+POWER(10,AD47-12)+AE47+POWER(10,AE47-12)</f>
        <v>3.0000000000000001E-12</v>
      </c>
      <c r="AG47" s="35"/>
      <c r="AH47" s="35"/>
      <c r="AI47" s="35"/>
      <c r="AJ47" s="106">
        <f>AG47+POWER(10,AG47-12)+AH47+POWER(10,AH47-12)+AI47+POWER(10,AI47-12)</f>
        <v>3.0000000000000001E-12</v>
      </c>
    </row>
    <row r="48" spans="1:36" ht="3.75" customHeight="1" x14ac:dyDescent="0.2">
      <c r="A48" s="38"/>
      <c r="C48" s="71"/>
      <c r="E48" s="107"/>
      <c r="F48" s="108"/>
      <c r="G48" s="121"/>
      <c r="H48" s="121"/>
      <c r="I48" s="121"/>
      <c r="J48" s="109"/>
      <c r="K48" s="121"/>
      <c r="L48" s="121"/>
      <c r="M48" s="121"/>
      <c r="N48" s="109"/>
      <c r="O48" s="121"/>
      <c r="P48" s="121"/>
      <c r="Q48" s="121"/>
      <c r="R48" s="109"/>
      <c r="S48" s="38"/>
      <c r="T48" s="97"/>
      <c r="U48" s="71"/>
      <c r="W48" s="107"/>
      <c r="X48" s="108"/>
      <c r="Y48" s="121"/>
      <c r="Z48" s="121"/>
      <c r="AA48" s="121"/>
      <c r="AB48" s="110"/>
      <c r="AC48" s="121"/>
      <c r="AD48" s="121"/>
      <c r="AE48" s="121"/>
      <c r="AF48" s="110"/>
      <c r="AG48" s="121"/>
      <c r="AH48" s="121"/>
      <c r="AI48" s="121"/>
      <c r="AJ48" s="110"/>
    </row>
    <row r="49" spans="2:36" ht="15" customHeight="1" x14ac:dyDescent="0.2">
      <c r="B49" s="99">
        <v>9</v>
      </c>
      <c r="C49" s="100" t="str">
        <f>INDEX(Classement!$D$2:$D$135,$B49)</f>
        <v>LEGRIS CORINNE</v>
      </c>
      <c r="D49" s="526" t="str">
        <f>INDEX(Classement!$E$2:$E$135,$B49)</f>
        <v>REIMS HANDISPORT</v>
      </c>
      <c r="E49" s="101">
        <v>7</v>
      </c>
      <c r="F49" s="87">
        <f>J49+N49+R49</f>
        <v>1.0000000000180003</v>
      </c>
      <c r="G49" s="102">
        <v>1</v>
      </c>
      <c r="H49" s="102"/>
      <c r="I49" s="102"/>
      <c r="J49" s="36">
        <f>G49+POWER(10,G49-12)+H49+POWER(10,H49-12)+I49+POWER(10,I49-12)</f>
        <v>1.0000000000120002</v>
      </c>
      <c r="K49" s="102"/>
      <c r="L49" s="102"/>
      <c r="M49" s="102"/>
      <c r="N49" s="36">
        <f>K49+POWER(10,K49-12)+L49+POWER(10,L49-12)+M49+POWER(10,M49-12)</f>
        <v>3.0000000000000001E-12</v>
      </c>
      <c r="O49" s="102"/>
      <c r="P49" s="102"/>
      <c r="Q49" s="102"/>
      <c r="R49" s="36">
        <f>O49+POWER(10,O49-12)+P49+POWER(10,P49-12)+Q49+POWER(10,Q49-12)</f>
        <v>3.0000000000000001E-12</v>
      </c>
      <c r="T49" s="99">
        <v>5</v>
      </c>
      <c r="U49" s="100" t="str">
        <f>INDEX(Classement!$D$2:$D$135,$T49)</f>
        <v>MASCHINOT CELINE</v>
      </c>
      <c r="V49" s="526" t="str">
        <f>INDEX(Classement!$E$2:$E$135,$T49)</f>
        <v>IMC'S</v>
      </c>
      <c r="W49" s="101">
        <v>7</v>
      </c>
      <c r="X49" s="87">
        <f>AB49+AF49+AJ49</f>
        <v>1.0000000000180003</v>
      </c>
      <c r="Y49" s="102">
        <v>1</v>
      </c>
      <c r="Z49" s="102"/>
      <c r="AA49" s="102"/>
      <c r="AB49" s="103">
        <f>Y49+POWER(10,Y49-12)+Z49+POWER(10,Z49-12)+AA49+POWER(10,AA49-12)</f>
        <v>1.0000000000120002</v>
      </c>
      <c r="AC49" s="102"/>
      <c r="AD49" s="102"/>
      <c r="AE49" s="102"/>
      <c r="AF49" s="103">
        <f>AC49+POWER(10,AC49-12)+AD49+POWER(10,AD49-12)+AE49+POWER(10,AE49-12)</f>
        <v>3.0000000000000001E-12</v>
      </c>
      <c r="AG49" s="102"/>
      <c r="AH49" s="102"/>
      <c r="AI49" s="102"/>
      <c r="AJ49" s="103">
        <f>AG49+POWER(10,AG49-12)+AH49+POWER(10,AH49-12)+AI49+POWER(10,AI49-12)</f>
        <v>3.0000000000000001E-12</v>
      </c>
    </row>
    <row r="50" spans="2:36" ht="15" customHeight="1" x14ac:dyDescent="0.2">
      <c r="B50" s="104">
        <f>97-B49</f>
        <v>88</v>
      </c>
      <c r="C50" s="28" t="str">
        <f>INDEX(Classement!$D$2:$D$135,$B50)</f>
        <v/>
      </c>
      <c r="D50" s="527">
        <f>INDEX(Classement!$E$2:$E$135,$B50)</f>
        <v>0</v>
      </c>
      <c r="E50" s="29">
        <v>8</v>
      </c>
      <c r="F50" s="105">
        <f>J50+N50+R50</f>
        <v>9.0000000000000012E-12</v>
      </c>
      <c r="G50" s="35"/>
      <c r="H50" s="35"/>
      <c r="I50" s="35"/>
      <c r="J50" s="32">
        <f>G50+POWER(10,G50-12)+H50+POWER(10,H50-12)+I50+POWER(10,I50-12)</f>
        <v>3.0000000000000001E-12</v>
      </c>
      <c r="K50" s="35"/>
      <c r="L50" s="35"/>
      <c r="M50" s="35"/>
      <c r="N50" s="32">
        <f>K50+POWER(10,K50-12)+L50+POWER(10,L50-12)+M50+POWER(10,M50-12)</f>
        <v>3.0000000000000001E-12</v>
      </c>
      <c r="O50" s="35"/>
      <c r="P50" s="35"/>
      <c r="Q50" s="35"/>
      <c r="R50" s="32">
        <f>O50+POWER(10,O50-12)+P50+POWER(10,P50-12)+Q50+POWER(10,Q50-12)</f>
        <v>3.0000000000000001E-12</v>
      </c>
      <c r="T50" s="104">
        <f>97-T49</f>
        <v>92</v>
      </c>
      <c r="U50" s="28" t="str">
        <f>INDEX(Classement!$D$2:$D$135,$T50)</f>
        <v/>
      </c>
      <c r="V50" s="527">
        <f>INDEX(Classement!$E$2:$E$135,$T50)</f>
        <v>0</v>
      </c>
      <c r="W50" s="29">
        <v>8</v>
      </c>
      <c r="X50" s="105">
        <f>AB50+AF50+AJ50</f>
        <v>9.0000000000000012E-12</v>
      </c>
      <c r="Y50" s="35"/>
      <c r="Z50" s="35"/>
      <c r="AA50" s="35"/>
      <c r="AB50" s="106">
        <f>Y50+POWER(10,Y50-12)+Z50+POWER(10,Z50-12)+AA50+POWER(10,AA50-12)</f>
        <v>3.0000000000000001E-12</v>
      </c>
      <c r="AC50" s="35"/>
      <c r="AD50" s="35"/>
      <c r="AE50" s="35"/>
      <c r="AF50" s="106">
        <f>AC50+POWER(10,AC50-12)+AD50+POWER(10,AD50-12)+AE50+POWER(10,AE50-12)</f>
        <v>3.0000000000000001E-12</v>
      </c>
      <c r="AG50" s="35"/>
      <c r="AH50" s="35"/>
      <c r="AI50" s="35"/>
      <c r="AJ50" s="106">
        <f>AG50+POWER(10,AG50-12)+AH50+POWER(10,AH50-12)+AI50+POWER(10,AI50-12)</f>
        <v>3.0000000000000001E-12</v>
      </c>
    </row>
    <row r="51" spans="2:36" s="38" customFormat="1" ht="3.75" customHeight="1" x14ac:dyDescent="0.2">
      <c r="B51" s="97"/>
      <c r="C51" s="71"/>
      <c r="E51" s="107"/>
      <c r="F51" s="108"/>
      <c r="G51" s="121"/>
      <c r="H51" s="121"/>
      <c r="I51" s="121"/>
      <c r="J51" s="109"/>
      <c r="K51" s="121"/>
      <c r="L51" s="121"/>
      <c r="M51" s="121"/>
      <c r="N51" s="109"/>
      <c r="O51" s="121"/>
      <c r="P51" s="121"/>
      <c r="Q51" s="121"/>
      <c r="R51" s="109"/>
      <c r="T51" s="97"/>
      <c r="U51" s="71"/>
      <c r="W51" s="107"/>
      <c r="X51" s="108"/>
      <c r="Y51" s="121"/>
      <c r="Z51" s="121"/>
      <c r="AA51" s="121"/>
      <c r="AB51" s="110"/>
      <c r="AC51" s="121"/>
      <c r="AD51" s="121"/>
      <c r="AE51" s="121"/>
      <c r="AF51" s="110"/>
      <c r="AG51" s="121"/>
      <c r="AH51" s="121"/>
      <c r="AI51" s="121"/>
      <c r="AJ51" s="110"/>
    </row>
    <row r="52" spans="2:36" ht="15" customHeight="1" x14ac:dyDescent="0.2">
      <c r="B52" s="99">
        <v>28</v>
      </c>
      <c r="C52" s="100" t="str">
        <f>INDEX(Classement!$D$2:$D$135,$B52)</f>
        <v>LE LOU NATHALIE</v>
      </c>
      <c r="D52" s="526" t="str">
        <f>INDEX(Classement!$E$2:$E$135,$B52)</f>
        <v>Sports Défi Besançon</v>
      </c>
      <c r="E52" s="101">
        <v>9</v>
      </c>
      <c r="F52" s="87">
        <f>J52+N52+R52</f>
        <v>1.0000000000180003</v>
      </c>
      <c r="G52" s="102">
        <v>1</v>
      </c>
      <c r="H52" s="102"/>
      <c r="I52" s="102"/>
      <c r="J52" s="36">
        <f>G52+POWER(10,G52-12)+H52+POWER(10,H52-12)+I52+POWER(10,I52-12)</f>
        <v>1.0000000000120002</v>
      </c>
      <c r="K52" s="102"/>
      <c r="L52" s="102"/>
      <c r="M52" s="102"/>
      <c r="N52" s="36">
        <f>K52+POWER(10,K52-12)+L52+POWER(10,L52-12)+M52+POWER(10,M52-12)</f>
        <v>3.0000000000000001E-12</v>
      </c>
      <c r="O52" s="102"/>
      <c r="P52" s="102"/>
      <c r="Q52" s="102"/>
      <c r="R52" s="36">
        <f>O52+POWER(10,O52-12)+P52+POWER(10,P52-12)+Q52+POWER(10,Q52-12)</f>
        <v>3.0000000000000001E-12</v>
      </c>
      <c r="T52" s="99">
        <v>35</v>
      </c>
      <c r="U52" s="100" t="str">
        <f>INDEX(Classement!$D$2:$D$135,$T52)</f>
        <v>TRAORE ZOUMANA</v>
      </c>
      <c r="V52" s="526" t="str">
        <f>INDEX(Classement!$E$2:$E$135,$T52)</f>
        <v>IMC'S</v>
      </c>
      <c r="W52" s="101">
        <v>9</v>
      </c>
      <c r="X52" s="87">
        <f>AB52+AF52+AJ52</f>
        <v>1.0000000000180003</v>
      </c>
      <c r="Y52" s="102">
        <v>1</v>
      </c>
      <c r="Z52" s="102"/>
      <c r="AA52" s="102"/>
      <c r="AB52" s="103">
        <f>Y52+POWER(10,Y52-12)+Z52+POWER(10,Z52-12)+AA52+POWER(10,AA52-12)</f>
        <v>1.0000000000120002</v>
      </c>
      <c r="AC52" s="102"/>
      <c r="AD52" s="102"/>
      <c r="AE52" s="102"/>
      <c r="AF52" s="103">
        <f>AC52+POWER(10,AC52-12)+AD52+POWER(10,AD52-12)+AE52+POWER(10,AE52-12)</f>
        <v>3.0000000000000001E-12</v>
      </c>
      <c r="AG52" s="102"/>
      <c r="AH52" s="102"/>
      <c r="AI52" s="102"/>
      <c r="AJ52" s="103">
        <f>AG52+POWER(10,AG52-12)+AH52+POWER(10,AH52-12)+AI52+POWER(10,AI52-12)</f>
        <v>3.0000000000000001E-12</v>
      </c>
    </row>
    <row r="53" spans="2:36" ht="15" customHeight="1" x14ac:dyDescent="0.2">
      <c r="B53" s="104">
        <f>97-B52</f>
        <v>69</v>
      </c>
      <c r="C53" s="28" t="str">
        <f>INDEX(Classement!$D$2:$D$135,$B53)</f>
        <v>?</v>
      </c>
      <c r="D53" s="527" t="str">
        <f>INDEX(Classement!$E$2:$E$135,$B53)</f>
        <v>?</v>
      </c>
      <c r="E53" s="29">
        <v>10</v>
      </c>
      <c r="F53" s="105">
        <f>J53+N53+R53</f>
        <v>9.0000000000000012E-12</v>
      </c>
      <c r="G53" s="35"/>
      <c r="H53" s="35"/>
      <c r="I53" s="35"/>
      <c r="J53" s="32">
        <f>G53+POWER(10,G53-12)+H53+POWER(10,H53-12)+I53+POWER(10,I53-12)</f>
        <v>3.0000000000000001E-12</v>
      </c>
      <c r="K53" s="35"/>
      <c r="L53" s="35"/>
      <c r="M53" s="35"/>
      <c r="N53" s="32">
        <f>K53+POWER(10,K53-12)+L53+POWER(10,L53-12)+M53+POWER(10,M53-12)</f>
        <v>3.0000000000000001E-12</v>
      </c>
      <c r="O53" s="35"/>
      <c r="P53" s="35"/>
      <c r="Q53" s="35"/>
      <c r="R53" s="32">
        <f>O53+POWER(10,O53-12)+P53+POWER(10,P53-12)+Q53+POWER(10,Q53-12)</f>
        <v>3.0000000000000001E-12</v>
      </c>
      <c r="T53" s="104">
        <f>97-T52</f>
        <v>62</v>
      </c>
      <c r="U53" s="28" t="str">
        <f>INDEX(Classement!$D$2:$D$135,$T53)</f>
        <v>?</v>
      </c>
      <c r="V53" s="527" t="str">
        <f>INDEX(Classement!$E$2:$E$135,$T53)</f>
        <v>?</v>
      </c>
      <c r="W53" s="29">
        <v>10</v>
      </c>
      <c r="X53" s="105">
        <f>AB53+AF53+AJ53</f>
        <v>9.0000000000000012E-12</v>
      </c>
      <c r="Y53" s="35"/>
      <c r="Z53" s="35"/>
      <c r="AA53" s="35"/>
      <c r="AB53" s="106">
        <f>Y53+POWER(10,Y53-12)+Z53+POWER(10,Z53-12)+AA53+POWER(10,AA53-12)</f>
        <v>3.0000000000000001E-12</v>
      </c>
      <c r="AC53" s="35"/>
      <c r="AD53" s="35"/>
      <c r="AE53" s="35"/>
      <c r="AF53" s="106">
        <f>AC53+POWER(10,AC53-12)+AD53+POWER(10,AD53-12)+AE53+POWER(10,AE53-12)</f>
        <v>3.0000000000000001E-12</v>
      </c>
      <c r="AG53" s="35"/>
      <c r="AH53" s="35"/>
      <c r="AI53" s="35"/>
      <c r="AJ53" s="106">
        <f>AG53+POWER(10,AG53-12)+AH53+POWER(10,AH53-12)+AI53+POWER(10,AI53-12)</f>
        <v>3.0000000000000001E-12</v>
      </c>
    </row>
    <row r="54" spans="2:36" s="38" customFormat="1" ht="3.75" customHeight="1" x14ac:dyDescent="0.2">
      <c r="B54" s="97"/>
      <c r="C54" s="71"/>
      <c r="E54" s="107"/>
      <c r="F54" s="108"/>
      <c r="G54" s="121"/>
      <c r="H54" s="121"/>
      <c r="I54" s="121"/>
      <c r="J54" s="109"/>
      <c r="K54" s="121"/>
      <c r="L54" s="121"/>
      <c r="M54" s="121"/>
      <c r="N54" s="109"/>
      <c r="O54" s="121"/>
      <c r="P54" s="121"/>
      <c r="Q54" s="121"/>
      <c r="R54" s="109"/>
      <c r="T54" s="97"/>
      <c r="U54" s="71"/>
      <c r="W54" s="107"/>
      <c r="X54" s="108"/>
      <c r="Y54" s="121"/>
      <c r="Z54" s="121"/>
      <c r="AA54" s="121"/>
      <c r="AB54" s="110"/>
      <c r="AC54" s="121"/>
      <c r="AD54" s="121"/>
      <c r="AE54" s="121"/>
      <c r="AF54" s="110"/>
      <c r="AG54" s="121"/>
      <c r="AH54" s="121"/>
      <c r="AI54" s="121"/>
      <c r="AJ54" s="110"/>
    </row>
    <row r="55" spans="2:36" ht="15" customHeight="1" x14ac:dyDescent="0.2">
      <c r="B55" s="99">
        <v>21</v>
      </c>
      <c r="C55" s="100" t="str">
        <f>INDEX(Classement!$D$2:$D$135,$B55)</f>
        <v>COUAILLIER TOM</v>
      </c>
      <c r="D55" s="526" t="str">
        <f>INDEX(Classement!$E$2:$E$135,$B55)</f>
        <v>REIMS HANDISPORT</v>
      </c>
      <c r="E55" s="101">
        <v>5</v>
      </c>
      <c r="F55" s="87">
        <f>J55+N55+R55</f>
        <v>1.0000000000180003</v>
      </c>
      <c r="G55" s="102">
        <v>1</v>
      </c>
      <c r="H55" s="102"/>
      <c r="I55" s="102"/>
      <c r="J55" s="36">
        <f>G55+POWER(10,G55-12)+H55+POWER(10,H55-12)+I55+POWER(10,I55-12)</f>
        <v>1.0000000000120002</v>
      </c>
      <c r="K55" s="102"/>
      <c r="L55" s="102"/>
      <c r="M55" s="102"/>
      <c r="N55" s="36">
        <f>K55+POWER(10,K55-12)+L55+POWER(10,L55-12)+M55+POWER(10,M55-12)</f>
        <v>3.0000000000000001E-12</v>
      </c>
      <c r="O55" s="102"/>
      <c r="P55" s="102"/>
      <c r="Q55" s="102"/>
      <c r="R55" s="36">
        <f>O55+POWER(10,O55-12)+P55+POWER(10,P55-12)+Q55+POWER(10,Q55-12)</f>
        <v>3.0000000000000001E-12</v>
      </c>
      <c r="T55" s="99">
        <v>14</v>
      </c>
      <c r="U55" s="100" t="str">
        <f>INDEX(Classement!$D$2:$D$135,$T55)</f>
        <v>MOREL MICHEL</v>
      </c>
      <c r="V55" s="526" t="str">
        <f>INDEX(Classement!$E$2:$E$135,$T55)</f>
        <v>REIMS HANDISPORT</v>
      </c>
      <c r="W55" s="101">
        <v>11</v>
      </c>
      <c r="X55" s="87">
        <f>AB55+AF55+AJ55</f>
        <v>1.0000000000180003</v>
      </c>
      <c r="Y55" s="102">
        <v>1</v>
      </c>
      <c r="Z55" s="102"/>
      <c r="AA55" s="102"/>
      <c r="AB55" s="103">
        <f>Y55+POWER(10,Y55-12)+Z55+POWER(10,Z55-12)+AA55+POWER(10,AA55-12)</f>
        <v>1.0000000000120002</v>
      </c>
      <c r="AC55" s="102"/>
      <c r="AD55" s="102"/>
      <c r="AE55" s="102"/>
      <c r="AF55" s="103">
        <f>AC55+POWER(10,AC55-12)+AD55+POWER(10,AD55-12)+AE55+POWER(10,AE55-12)</f>
        <v>3.0000000000000001E-12</v>
      </c>
      <c r="AG55" s="102"/>
      <c r="AH55" s="102"/>
      <c r="AI55" s="102"/>
      <c r="AJ55" s="103">
        <f>AG55+POWER(10,AG55-12)+AH55+POWER(10,AH55-12)+AI55+POWER(10,AI55-12)</f>
        <v>3.0000000000000001E-12</v>
      </c>
    </row>
    <row r="56" spans="2:36" ht="15" customHeight="1" x14ac:dyDescent="0.2">
      <c r="B56" s="104">
        <f>97-B55</f>
        <v>76</v>
      </c>
      <c r="C56" s="28" t="str">
        <f>INDEX(Classement!$D$2:$D$135,$B56)</f>
        <v>?</v>
      </c>
      <c r="D56" s="527" t="str">
        <f>INDEX(Classement!$E$2:$E$135,$B56)</f>
        <v>?</v>
      </c>
      <c r="E56" s="29">
        <v>12</v>
      </c>
      <c r="F56" s="105">
        <f>J56+N56+R56</f>
        <v>9.0000000000000012E-12</v>
      </c>
      <c r="G56" s="35"/>
      <c r="H56" s="35"/>
      <c r="I56" s="35"/>
      <c r="J56" s="32">
        <f>G56+POWER(10,G56-12)+H56+POWER(10,H56-12)+I56+POWER(10,I56-12)</f>
        <v>3.0000000000000001E-12</v>
      </c>
      <c r="K56" s="35"/>
      <c r="L56" s="35"/>
      <c r="M56" s="35"/>
      <c r="N56" s="32">
        <f>K56+POWER(10,K56-12)+L56+POWER(10,L56-12)+M56+POWER(10,M56-12)</f>
        <v>3.0000000000000001E-12</v>
      </c>
      <c r="O56" s="35"/>
      <c r="P56" s="35"/>
      <c r="Q56" s="35"/>
      <c r="R56" s="32">
        <f>O56+POWER(10,O56-12)+P56+POWER(10,P56-12)+Q56+POWER(10,Q56-12)</f>
        <v>3.0000000000000001E-12</v>
      </c>
      <c r="T56" s="104">
        <f>97-T55</f>
        <v>83</v>
      </c>
      <c r="U56" s="28" t="str">
        <f>INDEX(Classement!$D$2:$D$135,$T56)</f>
        <v>?</v>
      </c>
      <c r="V56" s="527" t="str">
        <f>INDEX(Classement!$E$2:$E$135,$T56)</f>
        <v>?</v>
      </c>
      <c r="W56" s="29">
        <v>12</v>
      </c>
      <c r="X56" s="105">
        <f>AB56+AF56+AJ56</f>
        <v>9.0000000000000012E-12</v>
      </c>
      <c r="Y56" s="35"/>
      <c r="Z56" s="35"/>
      <c r="AA56" s="35"/>
      <c r="AB56" s="106">
        <f>Y56+POWER(10,Y56-12)+Z56+POWER(10,Z56-12)+AA56+POWER(10,AA56-12)</f>
        <v>3.0000000000000001E-12</v>
      </c>
      <c r="AC56" s="35"/>
      <c r="AD56" s="35"/>
      <c r="AE56" s="35"/>
      <c r="AF56" s="106">
        <f>AC56+POWER(10,AC56-12)+AD56+POWER(10,AD56-12)+AE56+POWER(10,AE56-12)</f>
        <v>3.0000000000000001E-12</v>
      </c>
      <c r="AG56" s="35"/>
      <c r="AH56" s="35"/>
      <c r="AI56" s="35"/>
      <c r="AJ56" s="106">
        <f>AG56+POWER(10,AG56-12)+AH56+POWER(10,AH56-12)+AI56+POWER(10,AI56-12)</f>
        <v>3.0000000000000001E-12</v>
      </c>
    </row>
    <row r="57" spans="2:36" s="38" customFormat="1" ht="3.75" customHeight="1" x14ac:dyDescent="0.2">
      <c r="B57" s="97"/>
      <c r="C57" s="71"/>
      <c r="E57" s="107"/>
      <c r="F57" s="108"/>
      <c r="G57" s="121"/>
      <c r="H57" s="121"/>
      <c r="I57" s="121"/>
      <c r="J57" s="109"/>
      <c r="K57" s="121"/>
      <c r="L57" s="121"/>
      <c r="M57" s="121"/>
      <c r="N57" s="109"/>
      <c r="O57" s="121"/>
      <c r="P57" s="121"/>
      <c r="Q57" s="121"/>
      <c r="R57" s="109"/>
      <c r="T57" s="97"/>
      <c r="U57" s="71"/>
      <c r="W57" s="107"/>
      <c r="X57" s="108"/>
      <c r="Y57" s="121"/>
      <c r="Z57" s="121"/>
      <c r="AA57" s="121"/>
      <c r="AB57" s="110"/>
      <c r="AC57" s="121"/>
      <c r="AD57" s="121"/>
      <c r="AE57" s="121"/>
      <c r="AF57" s="110"/>
      <c r="AG57" s="121"/>
      <c r="AH57" s="121"/>
      <c r="AI57" s="121"/>
      <c r="AJ57" s="110"/>
    </row>
    <row r="58" spans="2:36" ht="15" customHeight="1" x14ac:dyDescent="0.2">
      <c r="B58" s="99">
        <v>45</v>
      </c>
      <c r="C58" s="100" t="str">
        <f>INDEX(Classement!$D$2:$D$135,$B58)</f>
        <v>?</v>
      </c>
      <c r="D58" s="526" t="str">
        <f>INDEX(Classement!$E$2:$E$135,$B58)</f>
        <v>?</v>
      </c>
      <c r="E58" s="101">
        <v>13</v>
      </c>
      <c r="F58" s="87">
        <f>J58+N58+R58</f>
        <v>1.0000000000180003</v>
      </c>
      <c r="G58" s="102">
        <v>1</v>
      </c>
      <c r="H58" s="102"/>
      <c r="I58" s="102"/>
      <c r="J58" s="36">
        <f>G58+POWER(10,G58-12)+H58+POWER(10,H58-12)+I58+POWER(10,I58-12)</f>
        <v>1.0000000000120002</v>
      </c>
      <c r="K58" s="102"/>
      <c r="L58" s="102"/>
      <c r="M58" s="102"/>
      <c r="N58" s="36">
        <f>K58+POWER(10,K58-12)+L58+POWER(10,L58-12)+M58+POWER(10,M58-12)</f>
        <v>3.0000000000000001E-12</v>
      </c>
      <c r="O58" s="102"/>
      <c r="P58" s="102"/>
      <c r="Q58" s="102"/>
      <c r="R58" s="36">
        <f>O58+POWER(10,O58-12)+P58+POWER(10,P58-12)+Q58+POWER(10,Q58-12)</f>
        <v>3.0000000000000001E-12</v>
      </c>
      <c r="T58" s="99">
        <v>38</v>
      </c>
      <c r="U58" s="100" t="str">
        <f>INDEX(Classement!$D$2:$D$135,$T58)</f>
        <v>MENDES ANTHONY</v>
      </c>
      <c r="V58" s="526" t="str">
        <f>INDEX(Classement!$E$2:$E$135,$T58)</f>
        <v>Handi Olympique Omnisports (H2O)</v>
      </c>
      <c r="W58" s="101">
        <v>13</v>
      </c>
      <c r="X58" s="87">
        <f>AB58+AF58+AJ58</f>
        <v>1.0000000000180003</v>
      </c>
      <c r="Y58" s="102">
        <v>1</v>
      </c>
      <c r="Z58" s="102"/>
      <c r="AA58" s="102"/>
      <c r="AB58" s="103">
        <f>Y58+POWER(10,Y58-12)+Z58+POWER(10,Z58-12)+AA58+POWER(10,AA58-12)</f>
        <v>1.0000000000120002</v>
      </c>
      <c r="AC58" s="102"/>
      <c r="AD58" s="102"/>
      <c r="AE58" s="102"/>
      <c r="AF58" s="103">
        <f>AC58+POWER(10,AC58-12)+AD58+POWER(10,AD58-12)+AE58+POWER(10,AE58-12)</f>
        <v>3.0000000000000001E-12</v>
      </c>
      <c r="AG58" s="102"/>
      <c r="AH58" s="102"/>
      <c r="AI58" s="102"/>
      <c r="AJ58" s="103">
        <f>AG58+POWER(10,AG58-12)+AH58+POWER(10,AH58-12)+AI58+POWER(10,AI58-12)</f>
        <v>3.0000000000000001E-12</v>
      </c>
    </row>
    <row r="59" spans="2:36" ht="15" customHeight="1" x14ac:dyDescent="0.2">
      <c r="B59" s="104">
        <f>97-B58</f>
        <v>52</v>
      </c>
      <c r="C59" s="28" t="str">
        <f>INDEX(Classement!$D$2:$D$135,$B59)</f>
        <v>?</v>
      </c>
      <c r="D59" s="527" t="str">
        <f>INDEX(Classement!$E$2:$E$135,$B59)</f>
        <v>?</v>
      </c>
      <c r="E59" s="29">
        <v>14</v>
      </c>
      <c r="F59" s="105">
        <f>J59+N59+R59</f>
        <v>9.0000000000000012E-12</v>
      </c>
      <c r="G59" s="35"/>
      <c r="H59" s="35"/>
      <c r="I59" s="35"/>
      <c r="J59" s="32">
        <f>G59+POWER(10,G59-12)+H59+POWER(10,H59-12)+I59+POWER(10,I59-12)</f>
        <v>3.0000000000000001E-12</v>
      </c>
      <c r="K59" s="35"/>
      <c r="L59" s="35"/>
      <c r="M59" s="35"/>
      <c r="N59" s="32">
        <f>K59+POWER(10,K59-12)+L59+POWER(10,L59-12)+M59+POWER(10,M59-12)</f>
        <v>3.0000000000000001E-12</v>
      </c>
      <c r="O59" s="35"/>
      <c r="P59" s="35"/>
      <c r="Q59" s="35"/>
      <c r="R59" s="32">
        <f>O59+POWER(10,O59-12)+P59+POWER(10,P59-12)+Q59+POWER(10,Q59-12)</f>
        <v>3.0000000000000001E-12</v>
      </c>
      <c r="T59" s="104">
        <f>97-T58</f>
        <v>59</v>
      </c>
      <c r="U59" s="28" t="str">
        <f>INDEX(Classement!$D$2:$D$135,$T59)</f>
        <v>?</v>
      </c>
      <c r="V59" s="527" t="str">
        <f>INDEX(Classement!$E$2:$E$135,$T59)</f>
        <v>?</v>
      </c>
      <c r="W59" s="29">
        <v>14</v>
      </c>
      <c r="X59" s="105">
        <f>AB59+AF59+AJ59</f>
        <v>9.0000000000000012E-12</v>
      </c>
      <c r="Y59" s="35"/>
      <c r="Z59" s="35"/>
      <c r="AA59" s="35"/>
      <c r="AB59" s="106">
        <f>Y59+POWER(10,Y59-12)+Z59+POWER(10,Z59-12)+AA59+POWER(10,AA59-12)</f>
        <v>3.0000000000000001E-12</v>
      </c>
      <c r="AC59" s="35"/>
      <c r="AD59" s="35"/>
      <c r="AE59" s="35"/>
      <c r="AF59" s="106">
        <f>AC59+POWER(10,AC59-12)+AD59+POWER(10,AD59-12)+AE59+POWER(10,AE59-12)</f>
        <v>3.0000000000000001E-12</v>
      </c>
      <c r="AG59" s="35"/>
      <c r="AH59" s="35"/>
      <c r="AI59" s="35"/>
      <c r="AJ59" s="106">
        <f>AG59+POWER(10,AG59-12)+AH59+POWER(10,AH59-12)+AI59+POWER(10,AI59-12)</f>
        <v>3.0000000000000001E-12</v>
      </c>
    </row>
    <row r="60" spans="2:36" s="38" customFormat="1" ht="3.75" customHeight="1" x14ac:dyDescent="0.2">
      <c r="B60" s="97"/>
      <c r="C60" s="71"/>
      <c r="E60" s="107"/>
      <c r="F60" s="108"/>
      <c r="G60" s="121"/>
      <c r="H60" s="121"/>
      <c r="I60" s="121"/>
      <c r="J60" s="109"/>
      <c r="K60" s="121"/>
      <c r="L60" s="121"/>
      <c r="M60" s="121"/>
      <c r="N60" s="109"/>
      <c r="O60" s="121"/>
      <c r="P60" s="121"/>
      <c r="Q60" s="121"/>
      <c r="R60" s="109"/>
      <c r="T60" s="97"/>
      <c r="U60" s="71"/>
      <c r="W60" s="107"/>
      <c r="X60" s="108"/>
      <c r="Y60" s="121"/>
      <c r="Z60" s="121"/>
      <c r="AA60" s="121"/>
      <c r="AB60" s="110"/>
      <c r="AC60" s="121"/>
      <c r="AD60" s="121"/>
      <c r="AE60" s="121"/>
      <c r="AF60" s="110"/>
      <c r="AG60" s="121"/>
      <c r="AH60" s="121"/>
      <c r="AI60" s="121"/>
      <c r="AJ60" s="110"/>
    </row>
    <row r="61" spans="2:36" ht="15" customHeight="1" x14ac:dyDescent="0.2">
      <c r="B61" s="99">
        <v>4</v>
      </c>
      <c r="C61" s="100" t="str">
        <f>INDEX(Classement!$D$2:$D$135,$B61)</f>
        <v>LEGRIS LEA</v>
      </c>
      <c r="D61" s="526" t="str">
        <f>INDEX(Classement!$E$2:$E$135,$B61)</f>
        <v>REIMS HANDISPORT</v>
      </c>
      <c r="E61" s="101">
        <v>15</v>
      </c>
      <c r="F61" s="87">
        <f>J61+N61+R61</f>
        <v>1.0000000000180003</v>
      </c>
      <c r="G61" s="102">
        <v>1</v>
      </c>
      <c r="H61" s="102"/>
      <c r="I61" s="102"/>
      <c r="J61" s="36">
        <f>G61+POWER(10,G61-12)+H61+POWER(10,H61-12)+I61+POWER(10,I61-12)</f>
        <v>1.0000000000120002</v>
      </c>
      <c r="K61" s="102"/>
      <c r="L61" s="102"/>
      <c r="M61" s="102"/>
      <c r="N61" s="36">
        <f>K61+POWER(10,K61-12)+L61+POWER(10,L61-12)+M61+POWER(10,M61-12)</f>
        <v>3.0000000000000001E-12</v>
      </c>
      <c r="O61" s="102"/>
      <c r="P61" s="102"/>
      <c r="Q61" s="102"/>
      <c r="R61" s="36">
        <f>O61+POWER(10,O61-12)+P61+POWER(10,P61-12)+Q61+POWER(10,Q61-12)</f>
        <v>3.0000000000000001E-12</v>
      </c>
      <c r="T61" s="99">
        <v>11</v>
      </c>
      <c r="U61" s="100" t="str">
        <f>INDEX(Classement!$D$2:$D$135,$T61)</f>
        <v>BARREL RICHARD</v>
      </c>
      <c r="V61" s="526" t="str">
        <f>INDEX(Classement!$E$2:$E$135,$T61)</f>
        <v>Handicapables</v>
      </c>
      <c r="W61" s="101">
        <v>15</v>
      </c>
      <c r="X61" s="87">
        <f>AB61+AF61+AJ61</f>
        <v>1.0000000000180003</v>
      </c>
      <c r="Y61" s="102">
        <v>1</v>
      </c>
      <c r="Z61" s="102"/>
      <c r="AA61" s="102"/>
      <c r="AB61" s="103">
        <f>Y61+POWER(10,Y61-12)+Z61+POWER(10,Z61-12)+AA61+POWER(10,AA61-12)</f>
        <v>1.0000000000120002</v>
      </c>
      <c r="AC61" s="102"/>
      <c r="AD61" s="102"/>
      <c r="AE61" s="102"/>
      <c r="AF61" s="103">
        <f>AC61+POWER(10,AC61-12)+AD61+POWER(10,AD61-12)+AE61+POWER(10,AE61-12)</f>
        <v>3.0000000000000001E-12</v>
      </c>
      <c r="AG61" s="102"/>
      <c r="AH61" s="102"/>
      <c r="AI61" s="102"/>
      <c r="AJ61" s="103">
        <f>AG61+POWER(10,AG61-12)+AH61+POWER(10,AH61-12)+AI61+POWER(10,AI61-12)</f>
        <v>3.0000000000000001E-12</v>
      </c>
    </row>
    <row r="62" spans="2:36" ht="15" customHeight="1" x14ac:dyDescent="0.2">
      <c r="B62" s="104">
        <f>97-B61</f>
        <v>93</v>
      </c>
      <c r="C62" s="28" t="str">
        <f>INDEX(Classement!$D$2:$D$135,$B62)</f>
        <v/>
      </c>
      <c r="D62" s="527">
        <f>INDEX(Classement!$E$2:$E$135,$B62)</f>
        <v>0</v>
      </c>
      <c r="E62" s="29">
        <v>16</v>
      </c>
      <c r="F62" s="105">
        <f>J62+N62+R62</f>
        <v>9.0000000000000012E-12</v>
      </c>
      <c r="G62" s="35"/>
      <c r="H62" s="35"/>
      <c r="I62" s="35"/>
      <c r="J62" s="32">
        <f>G62+POWER(10,G62-12)+H62+POWER(10,H62-12)+I62+POWER(10,I62-12)</f>
        <v>3.0000000000000001E-12</v>
      </c>
      <c r="K62" s="35"/>
      <c r="L62" s="35"/>
      <c r="M62" s="35"/>
      <c r="N62" s="32">
        <f>K62+POWER(10,K62-12)+L62+POWER(10,L62-12)+M62+POWER(10,M62-12)</f>
        <v>3.0000000000000001E-12</v>
      </c>
      <c r="O62" s="35"/>
      <c r="P62" s="35"/>
      <c r="Q62" s="35"/>
      <c r="R62" s="32">
        <f>O62+POWER(10,O62-12)+P62+POWER(10,P62-12)+Q62+POWER(10,Q62-12)</f>
        <v>3.0000000000000001E-12</v>
      </c>
      <c r="T62" s="104">
        <f>97-T61</f>
        <v>86</v>
      </c>
      <c r="U62" s="28" t="str">
        <f>INDEX(Classement!$D$2:$D$135,$T62)</f>
        <v>?</v>
      </c>
      <c r="V62" s="527" t="str">
        <f>INDEX(Classement!$E$2:$E$135,$T62)</f>
        <v>?</v>
      </c>
      <c r="W62" s="29">
        <v>16</v>
      </c>
      <c r="X62" s="105">
        <f>AB62+AF62+AJ62</f>
        <v>9.0000000000000012E-12</v>
      </c>
      <c r="Y62" s="35"/>
      <c r="Z62" s="35"/>
      <c r="AA62" s="35"/>
      <c r="AB62" s="106">
        <f>Y62+POWER(10,Y62-12)+Z62+POWER(10,Z62-12)+AA62+POWER(10,AA62-12)</f>
        <v>3.0000000000000001E-12</v>
      </c>
      <c r="AC62" s="35"/>
      <c r="AD62" s="35"/>
      <c r="AE62" s="35"/>
      <c r="AF62" s="106">
        <f>AC62+POWER(10,AC62-12)+AD62+POWER(10,AD62-12)+AE62+POWER(10,AE62-12)</f>
        <v>3.0000000000000001E-12</v>
      </c>
      <c r="AG62" s="35"/>
      <c r="AH62" s="35"/>
      <c r="AI62" s="35"/>
      <c r="AJ62" s="106">
        <f>AG62+POWER(10,AG62-12)+AH62+POWER(10,AH62-12)+AI62+POWER(10,AI62-12)</f>
        <v>3.0000000000000001E-12</v>
      </c>
    </row>
    <row r="63" spans="2:36" s="38" customFormat="1" ht="3.75" customHeight="1" x14ac:dyDescent="0.2">
      <c r="B63" s="97"/>
      <c r="C63" s="71"/>
      <c r="E63" s="107"/>
      <c r="F63" s="108"/>
      <c r="G63" s="121"/>
      <c r="H63" s="121"/>
      <c r="I63" s="121"/>
      <c r="J63" s="109"/>
      <c r="K63" s="121"/>
      <c r="L63" s="121"/>
      <c r="M63" s="121"/>
      <c r="N63" s="109"/>
      <c r="O63" s="121"/>
      <c r="P63" s="121"/>
      <c r="Q63" s="121"/>
      <c r="R63" s="109"/>
      <c r="T63" s="97"/>
      <c r="U63" s="71"/>
      <c r="W63" s="107"/>
      <c r="X63" s="108"/>
      <c r="Y63" s="121"/>
      <c r="Z63" s="121"/>
      <c r="AA63" s="121"/>
      <c r="AB63" s="110"/>
      <c r="AC63" s="121"/>
      <c r="AD63" s="121"/>
      <c r="AE63" s="121"/>
      <c r="AF63" s="110"/>
      <c r="AG63" s="121"/>
      <c r="AH63" s="121"/>
      <c r="AI63" s="121"/>
      <c r="AJ63" s="110"/>
    </row>
    <row r="64" spans="2:36" ht="15" customHeight="1" x14ac:dyDescent="0.2">
      <c r="B64" s="99">
        <v>32</v>
      </c>
      <c r="C64" s="100" t="str">
        <f>INDEX(Classement!$D$2:$D$135,$B64)</f>
        <v>BOULLIER ALETHEA</v>
      </c>
      <c r="D64" s="526" t="str">
        <f>INDEX(Classement!$E$2:$E$135,$B64)</f>
        <v>Association Sportive et Culturelle l'Etincelle</v>
      </c>
      <c r="E64" s="101">
        <v>17</v>
      </c>
      <c r="F64" s="87">
        <f>J64+N64+R64</f>
        <v>1.0000000000180003</v>
      </c>
      <c r="G64" s="102">
        <v>1</v>
      </c>
      <c r="H64" s="102"/>
      <c r="I64" s="102"/>
      <c r="J64" s="36">
        <f>G64+POWER(10,G64-12)+H64+POWER(10,H64-12)+I64+POWER(10,I64-12)</f>
        <v>1.0000000000120002</v>
      </c>
      <c r="K64" s="102"/>
      <c r="L64" s="102"/>
      <c r="M64" s="102"/>
      <c r="N64" s="36">
        <f>K64+POWER(10,K64-12)+L64+POWER(10,L64-12)+M64+POWER(10,M64-12)</f>
        <v>3.0000000000000001E-12</v>
      </c>
      <c r="O64" s="102"/>
      <c r="P64" s="102"/>
      <c r="Q64" s="102"/>
      <c r="R64" s="36">
        <f>O64+POWER(10,O64-12)+P64+POWER(10,P64-12)+Q64+POWER(10,Q64-12)</f>
        <v>3.0000000000000001E-12</v>
      </c>
      <c r="T64" s="99">
        <v>26</v>
      </c>
      <c r="U64" s="100" t="str">
        <f>INDEX(Classement!$D$2:$D$135,$T64)</f>
        <v>TAILLON ROMAIN</v>
      </c>
      <c r="V64" s="526" t="str">
        <f>INDEX(Classement!$E$2:$E$135,$T64)</f>
        <v>ASPTT La Sarbacane de Bessay</v>
      </c>
      <c r="W64" s="101">
        <v>17</v>
      </c>
      <c r="X64" s="87">
        <f>AB64+AF64+AJ64</f>
        <v>1.0000000000180003</v>
      </c>
      <c r="Y64" s="102">
        <v>1</v>
      </c>
      <c r="Z64" s="102"/>
      <c r="AA64" s="102"/>
      <c r="AB64" s="103">
        <f>Y64+POWER(10,Y64-12)+Z64+POWER(10,Z64-12)+AA64+POWER(10,AA64-12)</f>
        <v>1.0000000000120002</v>
      </c>
      <c r="AC64" s="102"/>
      <c r="AD64" s="102"/>
      <c r="AE64" s="102"/>
      <c r="AF64" s="103">
        <f>AC64+POWER(10,AC64-12)+AD64+POWER(10,AD64-12)+AE64+POWER(10,AE64-12)</f>
        <v>3.0000000000000001E-12</v>
      </c>
      <c r="AG64" s="102"/>
      <c r="AH64" s="102"/>
      <c r="AI64" s="102"/>
      <c r="AJ64" s="103">
        <f>AG64+POWER(10,AG64-12)+AH64+POWER(10,AH64-12)+AI64+POWER(10,AI64-12)</f>
        <v>3.0000000000000001E-12</v>
      </c>
    </row>
    <row r="65" spans="2:36" ht="15" customHeight="1" x14ac:dyDescent="0.2">
      <c r="B65" s="104">
        <f>97-B64</f>
        <v>65</v>
      </c>
      <c r="C65" s="28" t="str">
        <f>INDEX(Classement!$D$2:$D$135,$B65)</f>
        <v>?</v>
      </c>
      <c r="D65" s="527" t="str">
        <f>INDEX(Classement!$E$2:$E$135,$B65)</f>
        <v>?</v>
      </c>
      <c r="E65" s="29">
        <v>18</v>
      </c>
      <c r="F65" s="105">
        <f>J65+N65+R65</f>
        <v>9.0000000000000012E-12</v>
      </c>
      <c r="G65" s="35"/>
      <c r="H65" s="35"/>
      <c r="I65" s="35"/>
      <c r="J65" s="32">
        <f>G65+POWER(10,G65-12)+H65+POWER(10,H65-12)+I65+POWER(10,I65-12)</f>
        <v>3.0000000000000001E-12</v>
      </c>
      <c r="K65" s="35"/>
      <c r="L65" s="35"/>
      <c r="M65" s="35"/>
      <c r="N65" s="32">
        <f>K65+POWER(10,K65-12)+L65+POWER(10,L65-12)+M65+POWER(10,M65-12)</f>
        <v>3.0000000000000001E-12</v>
      </c>
      <c r="O65" s="35"/>
      <c r="P65" s="35"/>
      <c r="Q65" s="35"/>
      <c r="R65" s="32">
        <f>O65+POWER(10,O65-12)+P65+POWER(10,P65-12)+Q65+POWER(10,Q65-12)</f>
        <v>3.0000000000000001E-12</v>
      </c>
      <c r="T65" s="104">
        <f>97-T64</f>
        <v>71</v>
      </c>
      <c r="U65" s="28" t="str">
        <f>INDEX(Classement!$D$2:$D$135,$T65)</f>
        <v>?</v>
      </c>
      <c r="V65" s="527" t="str">
        <f>INDEX(Classement!$E$2:$E$135,$T65)</f>
        <v>?</v>
      </c>
      <c r="W65" s="29">
        <v>18</v>
      </c>
      <c r="X65" s="105">
        <f>AB65+AF65+AJ65</f>
        <v>9.0000000000000012E-12</v>
      </c>
      <c r="Y65" s="35"/>
      <c r="Z65" s="35"/>
      <c r="AA65" s="35"/>
      <c r="AB65" s="106">
        <f>Y65+POWER(10,Y65-12)+Z65+POWER(10,Z65-12)+AA65+POWER(10,AA65-12)</f>
        <v>3.0000000000000001E-12</v>
      </c>
      <c r="AC65" s="35"/>
      <c r="AD65" s="35"/>
      <c r="AE65" s="35"/>
      <c r="AF65" s="106">
        <f>AC65+POWER(10,AC65-12)+AD65+POWER(10,AD65-12)+AE65+POWER(10,AE65-12)</f>
        <v>3.0000000000000001E-12</v>
      </c>
      <c r="AG65" s="35"/>
      <c r="AH65" s="35"/>
      <c r="AI65" s="35"/>
      <c r="AJ65" s="106">
        <f>AG65+POWER(10,AG65-12)+AH65+POWER(10,AH65-12)+AI65+POWER(10,AI65-12)</f>
        <v>3.0000000000000001E-12</v>
      </c>
    </row>
    <row r="66" spans="2:36" s="38" customFormat="1" ht="3.75" customHeight="1" x14ac:dyDescent="0.2">
      <c r="B66" s="97"/>
      <c r="C66" s="71"/>
      <c r="E66" s="107"/>
      <c r="F66" s="108"/>
      <c r="G66" s="121"/>
      <c r="H66" s="121"/>
      <c r="I66" s="121"/>
      <c r="J66" s="109"/>
      <c r="K66" s="121"/>
      <c r="L66" s="121"/>
      <c r="M66" s="121"/>
      <c r="N66" s="109"/>
      <c r="O66" s="121"/>
      <c r="P66" s="121"/>
      <c r="Q66" s="121"/>
      <c r="R66" s="109"/>
      <c r="T66" s="97"/>
      <c r="U66" s="71"/>
      <c r="W66" s="107"/>
      <c r="X66" s="108"/>
      <c r="Y66" s="121"/>
      <c r="Z66" s="121"/>
      <c r="AA66" s="121"/>
      <c r="AB66" s="110"/>
      <c r="AC66" s="121"/>
      <c r="AD66" s="121"/>
      <c r="AE66" s="121"/>
      <c r="AF66" s="110"/>
      <c r="AG66" s="121"/>
      <c r="AH66" s="121"/>
      <c r="AI66" s="121"/>
      <c r="AJ66" s="110"/>
    </row>
    <row r="67" spans="2:36" ht="15" customHeight="1" x14ac:dyDescent="0.2">
      <c r="B67" s="99">
        <v>17</v>
      </c>
      <c r="C67" s="100" t="str">
        <f>INDEX(Classement!$D$2:$D$135,$B67)</f>
        <v>ROY BAPTISTE</v>
      </c>
      <c r="D67" s="526" t="str">
        <f>INDEX(Classement!$E$2:$E$135,$B67)</f>
        <v>HANDICLUB CHARLEVILLE-MEZIERES</v>
      </c>
      <c r="E67" s="101">
        <v>19</v>
      </c>
      <c r="F67" s="87">
        <f>J67+N67+R67</f>
        <v>1.0000000000180003</v>
      </c>
      <c r="G67" s="102">
        <v>1</v>
      </c>
      <c r="H67" s="102"/>
      <c r="I67" s="102"/>
      <c r="J67" s="36">
        <f>G67+POWER(10,G67-12)+H67+POWER(10,H67-12)+I67+POWER(10,I67-12)</f>
        <v>1.0000000000120002</v>
      </c>
      <c r="K67" s="102"/>
      <c r="L67" s="102"/>
      <c r="M67" s="102"/>
      <c r="N67" s="36">
        <f>K67+POWER(10,K67-12)+L67+POWER(10,L67-12)+M67+POWER(10,M67-12)</f>
        <v>3.0000000000000001E-12</v>
      </c>
      <c r="O67" s="102"/>
      <c r="P67" s="102"/>
      <c r="Q67" s="102"/>
      <c r="R67" s="36">
        <f>O67+POWER(10,O67-12)+P67+POWER(10,P67-12)+Q67+POWER(10,Q67-12)</f>
        <v>3.0000000000000001E-12</v>
      </c>
      <c r="T67" s="99">
        <v>23</v>
      </c>
      <c r="U67" s="100" t="str">
        <f>INDEX(Classement!$D$2:$D$135,$T67)</f>
        <v>ANTONOFF NICOLAS</v>
      </c>
      <c r="V67" s="526" t="str">
        <f>INDEX(Classement!$E$2:$E$135,$T67)</f>
        <v>Handicapables</v>
      </c>
      <c r="W67" s="101">
        <v>19</v>
      </c>
      <c r="X67" s="87">
        <f>AB67+AF67+AJ67</f>
        <v>1.0000000000180003</v>
      </c>
      <c r="Y67" s="102">
        <v>1</v>
      </c>
      <c r="Z67" s="102"/>
      <c r="AA67" s="102"/>
      <c r="AB67" s="103">
        <f>Y67+POWER(10,Y67-12)+Z67+POWER(10,Z67-12)+AA67+POWER(10,AA67-12)</f>
        <v>1.0000000000120002</v>
      </c>
      <c r="AC67" s="102"/>
      <c r="AD67" s="102"/>
      <c r="AE67" s="102"/>
      <c r="AF67" s="103">
        <f>AC67+POWER(10,AC67-12)+AD67+POWER(10,AD67-12)+AE67+POWER(10,AE67-12)</f>
        <v>3.0000000000000001E-12</v>
      </c>
      <c r="AG67" s="102"/>
      <c r="AH67" s="102"/>
      <c r="AI67" s="102"/>
      <c r="AJ67" s="103">
        <f>AG67+POWER(10,AG67-12)+AH67+POWER(10,AH67-12)+AI67+POWER(10,AI67-12)</f>
        <v>3.0000000000000001E-12</v>
      </c>
    </row>
    <row r="68" spans="2:36" ht="15" customHeight="1" x14ac:dyDescent="0.2">
      <c r="B68" s="104">
        <f>97-B67</f>
        <v>80</v>
      </c>
      <c r="C68" s="28" t="str">
        <f>INDEX(Classement!$D$2:$D$135,$B68)</f>
        <v>?</v>
      </c>
      <c r="D68" s="527" t="str">
        <f>INDEX(Classement!$E$2:$E$135,$B68)</f>
        <v>?</v>
      </c>
      <c r="E68" s="29">
        <v>20</v>
      </c>
      <c r="F68" s="105">
        <f>J68+N68+R68</f>
        <v>9.0000000000000012E-12</v>
      </c>
      <c r="G68" s="35"/>
      <c r="H68" s="35"/>
      <c r="I68" s="35"/>
      <c r="J68" s="32">
        <f>G68+POWER(10,G68-12)+H68+POWER(10,H68-12)+I68+POWER(10,I68-12)</f>
        <v>3.0000000000000001E-12</v>
      </c>
      <c r="K68" s="35"/>
      <c r="L68" s="35"/>
      <c r="M68" s="35"/>
      <c r="N68" s="32">
        <f>K68+POWER(10,K68-12)+L68+POWER(10,L68-12)+M68+POWER(10,M68-12)</f>
        <v>3.0000000000000001E-12</v>
      </c>
      <c r="O68" s="35"/>
      <c r="P68" s="35"/>
      <c r="Q68" s="35"/>
      <c r="R68" s="32">
        <f>O68+POWER(10,O68-12)+P68+POWER(10,P68-12)+Q68+POWER(10,Q68-12)</f>
        <v>3.0000000000000001E-12</v>
      </c>
      <c r="T68" s="104">
        <f>97-T67</f>
        <v>74</v>
      </c>
      <c r="U68" s="28" t="str">
        <f>INDEX(Classement!$D$2:$D$135,$T68)</f>
        <v>?</v>
      </c>
      <c r="V68" s="527" t="str">
        <f>INDEX(Classement!$E$2:$E$135,$T68)</f>
        <v>?</v>
      </c>
      <c r="W68" s="29">
        <v>20</v>
      </c>
      <c r="X68" s="105">
        <f>AB68+AF68+AJ68</f>
        <v>9.0000000000000012E-12</v>
      </c>
      <c r="Y68" s="35"/>
      <c r="Z68" s="35"/>
      <c r="AA68" s="35"/>
      <c r="AB68" s="106">
        <f>Y68+POWER(10,Y68-12)+Z68+POWER(10,Z68-12)+AA68+POWER(10,AA68-12)</f>
        <v>3.0000000000000001E-12</v>
      </c>
      <c r="AC68" s="35"/>
      <c r="AD68" s="35"/>
      <c r="AE68" s="35"/>
      <c r="AF68" s="106">
        <f>AC68+POWER(10,AC68-12)+AD68+POWER(10,AD68-12)+AE68+POWER(10,AE68-12)</f>
        <v>3.0000000000000001E-12</v>
      </c>
      <c r="AG68" s="35"/>
      <c r="AH68" s="35"/>
      <c r="AI68" s="35"/>
      <c r="AJ68" s="106">
        <f>AG68+POWER(10,AG68-12)+AH68+POWER(10,AH68-12)+AI68+POWER(10,AI68-12)</f>
        <v>3.0000000000000001E-12</v>
      </c>
    </row>
    <row r="69" spans="2:36" s="38" customFormat="1" ht="3.75" customHeight="1" x14ac:dyDescent="0.2">
      <c r="B69" s="97"/>
      <c r="C69" s="71"/>
      <c r="E69" s="107"/>
      <c r="F69" s="108"/>
      <c r="G69" s="121"/>
      <c r="H69" s="121"/>
      <c r="I69" s="121"/>
      <c r="J69" s="109"/>
      <c r="K69" s="121"/>
      <c r="L69" s="121"/>
      <c r="M69" s="121"/>
      <c r="N69" s="109"/>
      <c r="O69" s="121"/>
      <c r="P69" s="121"/>
      <c r="Q69" s="121"/>
      <c r="R69" s="109"/>
      <c r="T69" s="97"/>
      <c r="U69" s="71"/>
      <c r="W69" s="107"/>
      <c r="X69" s="108"/>
      <c r="Y69" s="121"/>
      <c r="Z69" s="121"/>
      <c r="AA69" s="121"/>
      <c r="AB69" s="110"/>
      <c r="AC69" s="121"/>
      <c r="AD69" s="121"/>
      <c r="AE69" s="121"/>
      <c r="AF69" s="110"/>
      <c r="AG69" s="121"/>
      <c r="AH69" s="121"/>
      <c r="AI69" s="121"/>
      <c r="AJ69" s="110"/>
    </row>
    <row r="70" spans="2:36" ht="15" customHeight="1" x14ac:dyDescent="0.2">
      <c r="B70" s="99">
        <v>41</v>
      </c>
      <c r="C70" s="100" t="str">
        <f>INDEX(Classement!$D$2:$D$135,$B70)</f>
        <v>?</v>
      </c>
      <c r="D70" s="526" t="str">
        <f>INDEX(Classement!$E$2:$E$135,$B70)</f>
        <v>?</v>
      </c>
      <c r="E70" s="101">
        <v>21</v>
      </c>
      <c r="F70" s="87">
        <f>J70+N70+R70</f>
        <v>1.0000000000180003</v>
      </c>
      <c r="G70" s="102">
        <v>1</v>
      </c>
      <c r="H70" s="102"/>
      <c r="I70" s="102"/>
      <c r="J70" s="36">
        <f>G70+POWER(10,G70-12)+H70+POWER(10,H70-12)+I70+POWER(10,I70-12)</f>
        <v>1.0000000000120002</v>
      </c>
      <c r="K70" s="102"/>
      <c r="L70" s="102"/>
      <c r="M70" s="102"/>
      <c r="N70" s="36">
        <f>K70+POWER(10,K70-12)+L70+POWER(10,L70-12)+M70+POWER(10,M70-12)</f>
        <v>3.0000000000000001E-12</v>
      </c>
      <c r="O70" s="102"/>
      <c r="P70" s="102"/>
      <c r="Q70" s="102"/>
      <c r="R70" s="36">
        <f>O70+POWER(10,O70-12)+P70+POWER(10,P70-12)+Q70+POWER(10,Q70-12)</f>
        <v>3.0000000000000001E-12</v>
      </c>
      <c r="T70" s="99">
        <v>47</v>
      </c>
      <c r="U70" s="100" t="str">
        <f>INDEX(Classement!$D$2:$D$135,$T70)</f>
        <v>?</v>
      </c>
      <c r="V70" s="526" t="str">
        <f>INDEX(Classement!$E$2:$E$135,$T70)</f>
        <v>?</v>
      </c>
      <c r="W70" s="101">
        <v>21</v>
      </c>
      <c r="X70" s="87">
        <f>AB70+AF70+AJ70</f>
        <v>1.0000000000180003</v>
      </c>
      <c r="Y70" s="102">
        <v>1</v>
      </c>
      <c r="Z70" s="102"/>
      <c r="AA70" s="102"/>
      <c r="AB70" s="103">
        <f>Y70+POWER(10,Y70-12)+Z70+POWER(10,Z70-12)+AA70+POWER(10,AA70-12)</f>
        <v>1.0000000000120002</v>
      </c>
      <c r="AC70" s="102"/>
      <c r="AD70" s="102"/>
      <c r="AE70" s="102"/>
      <c r="AF70" s="103">
        <f>AC70+POWER(10,AC70-12)+AD70+POWER(10,AD70-12)+AE70+POWER(10,AE70-12)</f>
        <v>3.0000000000000001E-12</v>
      </c>
      <c r="AG70" s="102"/>
      <c r="AH70" s="102"/>
      <c r="AI70" s="102"/>
      <c r="AJ70" s="103">
        <f>AG70+POWER(10,AG70-12)+AH70+POWER(10,AH70-12)+AI70+POWER(10,AI70-12)</f>
        <v>3.0000000000000001E-12</v>
      </c>
    </row>
    <row r="71" spans="2:36" ht="15" customHeight="1" x14ac:dyDescent="0.2">
      <c r="B71" s="104">
        <f>97-B70</f>
        <v>56</v>
      </c>
      <c r="C71" s="28" t="str">
        <f>INDEX(Classement!$D$2:$D$135,$B71)</f>
        <v>?</v>
      </c>
      <c r="D71" s="527" t="str">
        <f>INDEX(Classement!$E$2:$E$135,$B71)</f>
        <v>?</v>
      </c>
      <c r="E71" s="29">
        <v>22</v>
      </c>
      <c r="F71" s="105">
        <f>J71+N71+R71</f>
        <v>9.0000000000000012E-12</v>
      </c>
      <c r="G71" s="35"/>
      <c r="H71" s="35"/>
      <c r="I71" s="35"/>
      <c r="J71" s="32">
        <f>G71+POWER(10,G71-12)+H71+POWER(10,H71-12)+I71+POWER(10,I71-12)</f>
        <v>3.0000000000000001E-12</v>
      </c>
      <c r="K71" s="35"/>
      <c r="L71" s="35"/>
      <c r="M71" s="35"/>
      <c r="N71" s="32">
        <f>K71+POWER(10,K71-12)+L71+POWER(10,L71-12)+M71+POWER(10,M71-12)</f>
        <v>3.0000000000000001E-12</v>
      </c>
      <c r="O71" s="35"/>
      <c r="P71" s="35"/>
      <c r="Q71" s="35"/>
      <c r="R71" s="32">
        <f>O71+POWER(10,O71-12)+P71+POWER(10,P71-12)+Q71+POWER(10,Q71-12)</f>
        <v>3.0000000000000001E-12</v>
      </c>
      <c r="T71" s="104">
        <f>97-T70</f>
        <v>50</v>
      </c>
      <c r="U71" s="28" t="str">
        <f>INDEX(Classement!$D$2:$D$135,$T71)</f>
        <v>?</v>
      </c>
      <c r="V71" s="527" t="str">
        <f>INDEX(Classement!$E$2:$E$135,$T71)</f>
        <v>?</v>
      </c>
      <c r="W71" s="29">
        <v>22</v>
      </c>
      <c r="X71" s="105">
        <f>AB71+AF71+AJ71</f>
        <v>9.0000000000000012E-12</v>
      </c>
      <c r="Y71" s="35"/>
      <c r="Z71" s="35"/>
      <c r="AA71" s="35"/>
      <c r="AB71" s="106">
        <f>Y71+POWER(10,Y71-12)+Z71+POWER(10,Z71-12)+AA71+POWER(10,AA71-12)</f>
        <v>3.0000000000000001E-12</v>
      </c>
      <c r="AC71" s="35"/>
      <c r="AD71" s="35"/>
      <c r="AE71" s="35"/>
      <c r="AF71" s="106">
        <f>AC71+POWER(10,AC71-12)+AD71+POWER(10,AD71-12)+AE71+POWER(10,AE71-12)</f>
        <v>3.0000000000000001E-12</v>
      </c>
      <c r="AG71" s="35"/>
      <c r="AH71" s="35"/>
      <c r="AI71" s="35"/>
      <c r="AJ71" s="106">
        <f>AG71+POWER(10,AG71-12)+AH71+POWER(10,AH71-12)+AI71+POWER(10,AI71-12)</f>
        <v>3.0000000000000001E-12</v>
      </c>
    </row>
    <row r="72" spans="2:36" s="38" customFormat="1" ht="3.75" customHeight="1" x14ac:dyDescent="0.2">
      <c r="B72" s="97"/>
      <c r="C72" s="71"/>
      <c r="E72" s="107"/>
      <c r="F72" s="108"/>
      <c r="G72" s="121"/>
      <c r="H72" s="121"/>
      <c r="I72" s="121"/>
      <c r="J72" s="109"/>
      <c r="K72" s="121"/>
      <c r="L72" s="121"/>
      <c r="M72" s="121"/>
      <c r="N72" s="109"/>
      <c r="O72" s="121"/>
      <c r="P72" s="121"/>
      <c r="Q72" s="121"/>
      <c r="R72" s="109"/>
      <c r="T72" s="97"/>
      <c r="U72" s="71"/>
      <c r="W72" s="107"/>
      <c r="X72" s="108"/>
      <c r="Y72" s="121"/>
      <c r="Z72" s="121"/>
      <c r="AA72" s="121"/>
      <c r="AB72" s="110"/>
      <c r="AC72" s="121"/>
      <c r="AD72" s="121"/>
      <c r="AE72" s="121"/>
      <c r="AF72" s="110"/>
      <c r="AG72" s="121"/>
      <c r="AH72" s="121"/>
      <c r="AI72" s="121"/>
      <c r="AJ72" s="110"/>
    </row>
    <row r="73" spans="2:36" ht="15" customHeight="1" x14ac:dyDescent="0.2">
      <c r="B73" s="99">
        <v>8</v>
      </c>
      <c r="C73" s="100" t="str">
        <f>INDEX(Classement!$D$2:$D$135,$B73)</f>
        <v>VERITE ALEXIS</v>
      </c>
      <c r="D73" s="526" t="str">
        <f>INDEX(Classement!$E$2:$E$135,$B73)</f>
        <v>asv foyer des salines</v>
      </c>
      <c r="E73" s="101">
        <v>23</v>
      </c>
      <c r="F73" s="87">
        <f>J73+N73+R73</f>
        <v>1.0000000000180003</v>
      </c>
      <c r="G73" s="102">
        <v>1</v>
      </c>
      <c r="H73" s="102"/>
      <c r="I73" s="102"/>
      <c r="J73" s="36">
        <f>G73+POWER(10,G73-12)+H73+POWER(10,H73-12)+I73+POWER(10,I73-12)</f>
        <v>1.0000000000120002</v>
      </c>
      <c r="K73" s="102"/>
      <c r="L73" s="102"/>
      <c r="M73" s="102"/>
      <c r="N73" s="36">
        <f>K73+POWER(10,K73-12)+L73+POWER(10,L73-12)+M73+POWER(10,M73-12)</f>
        <v>3.0000000000000001E-12</v>
      </c>
      <c r="O73" s="102"/>
      <c r="P73" s="102"/>
      <c r="Q73" s="102"/>
      <c r="R73" s="36">
        <f>O73+POWER(10,O73-12)+P73+POWER(10,P73-12)+Q73+POWER(10,Q73-12)</f>
        <v>3.0000000000000001E-12</v>
      </c>
      <c r="T73" s="99">
        <v>2</v>
      </c>
      <c r="U73" s="100" t="str">
        <f>INDEX(Classement!$D$2:$D$135,$T73)</f>
        <v>MACREZ VALENTIN</v>
      </c>
      <c r="V73" s="526" t="str">
        <f>INDEX(Classement!$E$2:$E$135,$T73)</f>
        <v>asv foyer des salines</v>
      </c>
      <c r="W73" s="101">
        <v>23</v>
      </c>
      <c r="X73" s="87">
        <f>AB73+AF73+AJ73</f>
        <v>1.0000000000180003</v>
      </c>
      <c r="Y73" s="102">
        <v>1</v>
      </c>
      <c r="Z73" s="102"/>
      <c r="AA73" s="102"/>
      <c r="AB73" s="103">
        <f>Y73+POWER(10,Y73-12)+Z73+POWER(10,Z73-12)+AA73+POWER(10,AA73-12)</f>
        <v>1.0000000000120002</v>
      </c>
      <c r="AC73" s="102"/>
      <c r="AD73" s="102"/>
      <c r="AE73" s="102"/>
      <c r="AF73" s="103">
        <f>AC73+POWER(10,AC73-12)+AD73+POWER(10,AD73-12)+AE73+POWER(10,AE73-12)</f>
        <v>3.0000000000000001E-12</v>
      </c>
      <c r="AG73" s="102"/>
      <c r="AH73" s="102"/>
      <c r="AI73" s="102"/>
      <c r="AJ73" s="103">
        <f>AG73+POWER(10,AG73-12)+AH73+POWER(10,AH73-12)+AI73+POWER(10,AI73-12)</f>
        <v>3.0000000000000001E-12</v>
      </c>
    </row>
    <row r="74" spans="2:36" ht="15" customHeight="1" x14ac:dyDescent="0.2">
      <c r="B74" s="104">
        <f>97-B73</f>
        <v>89</v>
      </c>
      <c r="C74" s="28" t="str">
        <f>INDEX(Classement!$D$2:$D$135,$B74)</f>
        <v/>
      </c>
      <c r="D74" s="527">
        <f>INDEX(Classement!$E$2:$E$135,$B74)</f>
        <v>0</v>
      </c>
      <c r="E74" s="29">
        <v>24</v>
      </c>
      <c r="F74" s="105">
        <f>J74+N74+R74</f>
        <v>9.0000000000000012E-12</v>
      </c>
      <c r="G74" s="35"/>
      <c r="H74" s="35"/>
      <c r="I74" s="35"/>
      <c r="J74" s="32">
        <f>G74+POWER(10,G74-12)+H74+POWER(10,H74-12)+I74+POWER(10,I74-12)</f>
        <v>3.0000000000000001E-12</v>
      </c>
      <c r="K74" s="35"/>
      <c r="L74" s="35"/>
      <c r="M74" s="35"/>
      <c r="N74" s="32">
        <f>K74+POWER(10,K74-12)+L74+POWER(10,L74-12)+M74+POWER(10,M74-12)</f>
        <v>3.0000000000000001E-12</v>
      </c>
      <c r="O74" s="35"/>
      <c r="P74" s="35"/>
      <c r="Q74" s="35"/>
      <c r="R74" s="32">
        <f>O74+POWER(10,O74-12)+P74+POWER(10,P74-12)+Q74+POWER(10,Q74-12)</f>
        <v>3.0000000000000001E-12</v>
      </c>
      <c r="T74" s="104">
        <f>97-T73</f>
        <v>95</v>
      </c>
      <c r="U74" s="28" t="str">
        <f>INDEX(Classement!$D$2:$D$135,$T74)</f>
        <v/>
      </c>
      <c r="V74" s="527">
        <f>INDEX(Classement!$E$2:$E$135,$T74)</f>
        <v>0</v>
      </c>
      <c r="W74" s="29">
        <v>24</v>
      </c>
      <c r="X74" s="105">
        <f>AB74+AF74+AJ74</f>
        <v>9.0000000000000012E-12</v>
      </c>
      <c r="Y74" s="35"/>
      <c r="Z74" s="35"/>
      <c r="AA74" s="35"/>
      <c r="AB74" s="106">
        <f>Y74+POWER(10,Y74-12)+Z74+POWER(10,Z74-12)+AA74+POWER(10,AA74-12)</f>
        <v>3.0000000000000001E-12</v>
      </c>
      <c r="AC74" s="35"/>
      <c r="AD74" s="35"/>
      <c r="AE74" s="35"/>
      <c r="AF74" s="106">
        <f>AC74+POWER(10,AC74-12)+AD74+POWER(10,AD74-12)+AE74+POWER(10,AE74-12)</f>
        <v>3.0000000000000001E-12</v>
      </c>
      <c r="AG74" s="35"/>
      <c r="AH74" s="35"/>
      <c r="AI74" s="35"/>
      <c r="AJ74" s="106">
        <f>AG74+POWER(10,AG74-12)+AH74+POWER(10,AH74-12)+AI74+POWER(10,AI74-12)</f>
        <v>3.0000000000000001E-12</v>
      </c>
    </row>
    <row r="75" spans="2:36" ht="24" customHeight="1" x14ac:dyDescent="0.2"/>
    <row r="76" spans="2:36" ht="15.75" customHeight="1" x14ac:dyDescent="0.2">
      <c r="C76" s="71" t="s">
        <v>176</v>
      </c>
      <c r="D76" s="71"/>
      <c r="U76" s="71" t="s">
        <v>177</v>
      </c>
      <c r="V76" s="71"/>
    </row>
    <row r="77" spans="2:36" ht="15.75" customHeight="1" x14ac:dyDescent="0.2">
      <c r="B77" s="97">
        <v>1</v>
      </c>
      <c r="C77" s="115" t="str">
        <f>IF(T0!F3&gt;T0!F4,T0!C3,IF(T0!F3&lt;T0!F4,T0!C4,"?"))</f>
        <v>GOYEC LUDOVIC</v>
      </c>
      <c r="D77" s="115"/>
      <c r="T77" s="97">
        <v>1</v>
      </c>
      <c r="U77" s="115" t="str">
        <f>IF(T0!F3&lt;T0!F4,T0!C3,IF(T0!F3&gt;T0!F4,T0!C4,"?"))</f>
        <v/>
      </c>
      <c r="V77" s="115"/>
    </row>
    <row r="78" spans="2:36" ht="15.75" customHeight="1" x14ac:dyDescent="0.2">
      <c r="B78" s="97">
        <v>2</v>
      </c>
      <c r="C78" s="115" t="str">
        <f>IF(T0!F6&gt;T0!F7,T0!C6,IF(T0!F6&lt;T0!F7,T0!C7,"?"))</f>
        <v>?</v>
      </c>
      <c r="D78" s="115"/>
      <c r="F78" s="38"/>
      <c r="T78" s="97">
        <v>2</v>
      </c>
      <c r="U78" s="115" t="str">
        <f>IF(T0!F6&lt;T0!F7,T0!C6,IF(T0!F6&gt;T0!F7,T0!C7,"?"))</f>
        <v>?</v>
      </c>
      <c r="V78" s="115"/>
    </row>
    <row r="79" spans="2:36" ht="15.75" customHeight="1" x14ac:dyDescent="0.2">
      <c r="B79" s="97">
        <v>3</v>
      </c>
      <c r="C79" s="115" t="str">
        <f>IF(T0!F9&gt;T0!F10,T0!C9,IF(T0!F9&lt;T0!F10,T0!C10,"?"))</f>
        <v>LUTHEREAU FABIEN</v>
      </c>
      <c r="D79" s="115"/>
      <c r="F79" s="38"/>
      <c r="T79" s="97">
        <v>3</v>
      </c>
      <c r="U79" s="115" t="str">
        <f>IF(T0!F9&lt;T0!F10,T0!C9,IF(T0!F9&gt;T0!F10,T0!C10,"?"))</f>
        <v>?</v>
      </c>
      <c r="V79" s="115"/>
    </row>
    <row r="80" spans="2:36" ht="15.75" customHeight="1" x14ac:dyDescent="0.2">
      <c r="B80" s="97">
        <v>4</v>
      </c>
      <c r="C80" s="115" t="str">
        <f>IF(T0!F12&gt;T0!F13,T0!C12,IF(T0!F12&lt;T0!F13,T0!C13,"?"))</f>
        <v>PIEL AMELIE</v>
      </c>
      <c r="D80" s="115"/>
      <c r="F80" s="38"/>
      <c r="T80" s="97">
        <v>4</v>
      </c>
      <c r="U80" s="115" t="str">
        <f>IF(T0!F12&lt;T0!F13,T0!C12,IF(T0!F12&gt;T0!F13,T0!C13,"?"))</f>
        <v>?</v>
      </c>
      <c r="V80" s="115"/>
    </row>
    <row r="81" spans="2:24" ht="15.75" customHeight="1" x14ac:dyDescent="0.2">
      <c r="B81" s="97">
        <v>5</v>
      </c>
      <c r="C81" s="115" t="str">
        <f>IF(T0!F15&gt;T0!F16,T0!C15,IF(T0!F15&lt;T0!F16,T0!C16,"?"))</f>
        <v>GAMARD NICOLAS</v>
      </c>
      <c r="D81" s="115"/>
      <c r="F81" s="38"/>
      <c r="T81" s="97">
        <v>5</v>
      </c>
      <c r="U81" s="115" t="str">
        <f>IF(T0!F15&lt;T0!F16,T0!C15,IF(T0!F15&gt;T0!F16,T0!C16,"?"))</f>
        <v>?</v>
      </c>
      <c r="V81" s="115"/>
    </row>
    <row r="82" spans="2:24" ht="15.75" customHeight="1" x14ac:dyDescent="0.2">
      <c r="B82" s="97">
        <v>6</v>
      </c>
      <c r="C82" s="115" t="str">
        <f>IF(T0!F18&gt;T0!F19,T0!C18,IF(T0!F18&lt;T0!F19,T0!C19,"?"))</f>
        <v>MEHDI MEHDI</v>
      </c>
      <c r="D82" s="115"/>
      <c r="F82" s="38"/>
      <c r="T82" s="97">
        <v>6</v>
      </c>
      <c r="U82" s="115" t="str">
        <f>IF(T0!F18&lt;T0!F19,T0!C18,IF(T0!F18&gt;T0!F19,T0!C19,"?"))</f>
        <v>?</v>
      </c>
      <c r="V82" s="115"/>
    </row>
    <row r="83" spans="2:24" ht="15.75" customHeight="1" x14ac:dyDescent="0.2">
      <c r="B83" s="97">
        <v>7</v>
      </c>
      <c r="C83" s="115" t="str">
        <f>IF(T0!F21&gt;T0!F22,T0!C21,IF(T0!F21&lt;T0!F22,T0!C22,"?"))</f>
        <v>PLANCHENAULT ALAIN</v>
      </c>
      <c r="D83" s="115"/>
      <c r="F83" s="38"/>
      <c r="T83" s="97">
        <v>7</v>
      </c>
      <c r="U83" s="115" t="str">
        <f>IF(T0!F21&lt;T0!F22,T0!C21,IF(T0!F21&gt;T0!F22,T0!C22,"?"))</f>
        <v>?</v>
      </c>
      <c r="V83" s="115"/>
    </row>
    <row r="84" spans="2:24" ht="15.75" customHeight="1" x14ac:dyDescent="0.2">
      <c r="B84" s="97">
        <v>8</v>
      </c>
      <c r="C84" s="115" t="str">
        <f>IF(T0!F24&gt;T0!F25,T0!C24,IF(T0!F24&lt;T0!F25,T0!C25,"?"))</f>
        <v>CENDRIE JEAN PIERRE</v>
      </c>
      <c r="D84" s="115"/>
      <c r="F84" s="38"/>
      <c r="T84" s="97">
        <v>8</v>
      </c>
      <c r="U84" s="115" t="str">
        <f>IF(T0!F24&lt;T0!F25,T0!C24,IF(T0!F24&gt;T0!F25,T0!C25,"?"))</f>
        <v>?</v>
      </c>
      <c r="V84" s="115"/>
    </row>
    <row r="85" spans="2:24" ht="15.75" customHeight="1" x14ac:dyDescent="0.2">
      <c r="B85" s="97">
        <v>9</v>
      </c>
      <c r="C85" s="115" t="str">
        <f>IF(T0!F27&gt;T0!F28,T0!C27,IF(T0!F27&lt;T0!F28,T0!C28,"?"))</f>
        <v>DECRIEM ANDRE</v>
      </c>
      <c r="D85" s="115"/>
      <c r="F85" s="38"/>
      <c r="T85" s="97">
        <v>9</v>
      </c>
      <c r="U85" s="115" t="str">
        <f>IF(T0!F27&lt;T0!F28,T0!C27,IF(T0!F27&gt;T0!F28,T0!C28,"?"))</f>
        <v>?</v>
      </c>
      <c r="V85" s="115"/>
    </row>
    <row r="86" spans="2:24" ht="15.75" customHeight="1" x14ac:dyDescent="0.2">
      <c r="B86" s="97">
        <v>10</v>
      </c>
      <c r="C86" s="115" t="str">
        <f>IF(T0!F30&gt;T0!F31,T0!C30,IF(T0!F30&lt;T0!F31,T0!C31,"?"))</f>
        <v>SAUVAGEON CHRISTOPHE</v>
      </c>
      <c r="D86" s="115"/>
      <c r="F86" s="38"/>
      <c r="T86" s="97">
        <v>10</v>
      </c>
      <c r="U86" s="115" t="str">
        <f>IF(T0!F30&lt;T0!F31,T0!C30,IF(T0!F30&gt;T0!F31,T0!C31,"?"))</f>
        <v>?</v>
      </c>
      <c r="V86" s="115"/>
    </row>
    <row r="87" spans="2:24" ht="15.75" customHeight="1" x14ac:dyDescent="0.2">
      <c r="B87" s="97">
        <v>11</v>
      </c>
      <c r="C87" s="115" t="str">
        <f>IF(T0!F33&gt;T0!F34,T0!C33,IF(T0!F33&lt;T0!F34,T0!C34,"?"))</f>
        <v>?</v>
      </c>
      <c r="D87" s="115"/>
      <c r="F87" s="38"/>
      <c r="T87" s="97">
        <v>11</v>
      </c>
      <c r="U87" s="115" t="str">
        <f>IF(T0!F33&lt;T0!F34,T0!C33,IF(T0!F33&gt;T0!F34,T0!C34,"?"))</f>
        <v>?</v>
      </c>
      <c r="V87" s="115"/>
    </row>
    <row r="88" spans="2:24" ht="15.75" customHeight="1" x14ac:dyDescent="0.2">
      <c r="B88" s="97">
        <v>12</v>
      </c>
      <c r="C88" s="115" t="str">
        <f>IF(T0!F36&gt;T0!F37,T0!C36,IF(T0!F36&lt;T0!F37,T0!C37,"?"))</f>
        <v>MORIN MELODIE</v>
      </c>
      <c r="D88" s="115"/>
      <c r="F88" s="38"/>
      <c r="T88" s="97">
        <v>12</v>
      </c>
      <c r="U88" s="115" t="str">
        <f>IF(T0!F36&lt;T0!F37,T0!C36,IF(T0!F36&gt;T0!F37,T0!C37,"?"))</f>
        <v/>
      </c>
      <c r="V88" s="115"/>
    </row>
    <row r="89" spans="2:24" ht="15.75" customHeight="1" x14ac:dyDescent="0.2">
      <c r="B89" s="97">
        <v>13</v>
      </c>
      <c r="C89" s="115" t="str">
        <f>IF(T0!X3&gt;T0!X4,T0!U3,IF(T0!X3&lt;T0!X4,T0!U4,"?"))</f>
        <v>LAMONZIE JACQUELINE</v>
      </c>
      <c r="D89" s="115"/>
      <c r="F89" s="38"/>
      <c r="T89" s="97">
        <v>13</v>
      </c>
      <c r="U89" s="115" t="str">
        <f>IF(T0!X3&lt;T0!X4,T0!U3,IF(T0!X3&gt;T0!X4,T0!U4,"?"))</f>
        <v>?</v>
      </c>
      <c r="V89" s="115"/>
      <c r="X89" s="116"/>
    </row>
    <row r="90" spans="2:24" ht="15.75" customHeight="1" x14ac:dyDescent="0.2">
      <c r="B90" s="97">
        <v>14</v>
      </c>
      <c r="C90" s="115" t="str">
        <f>IF(T0!X6&gt;T0!X7,T0!U6,IF(T0!X6&lt;T0!X7,T0!U7,"?"))</f>
        <v>LEAL OLIVIER</v>
      </c>
      <c r="D90" s="115"/>
      <c r="F90" s="38"/>
      <c r="T90" s="97">
        <v>14</v>
      </c>
      <c r="U90" s="115" t="str">
        <f>IF(T0!X6&lt;T0!X7,T0!U6,IF(T0!X6&gt;T0!X7,T0!U7,"?"))</f>
        <v>?</v>
      </c>
      <c r="V90" s="115"/>
      <c r="X90" s="116"/>
    </row>
    <row r="91" spans="2:24" ht="15.75" customHeight="1" x14ac:dyDescent="0.2">
      <c r="B91" s="97">
        <v>15</v>
      </c>
      <c r="C91" s="115" t="str">
        <f>IF(T0!X9&gt;T0!X10,T0!U9,IF(T0!X9&lt;T0!X10,T0!U10,"?"))</f>
        <v>?</v>
      </c>
      <c r="D91" s="115"/>
      <c r="F91" s="38"/>
      <c r="T91" s="97">
        <v>15</v>
      </c>
      <c r="U91" s="115" t="str">
        <f>IF(T0!X9&lt;T0!X10,T0!U9,IF(T0!X9&gt;T0!X10,T0!U10,"?"))</f>
        <v>?</v>
      </c>
      <c r="V91" s="115"/>
      <c r="X91" s="116"/>
    </row>
    <row r="92" spans="2:24" ht="15.75" customHeight="1" x14ac:dyDescent="0.2">
      <c r="B92" s="97">
        <v>16</v>
      </c>
      <c r="C92" s="115" t="str">
        <f>IF(T0!X12&gt;T0!X13,T0!U12,IF(T0!X12&lt;T0!X13,T0!U13,"?"))</f>
        <v>JOUSEAU NADEGE</v>
      </c>
      <c r="D92" s="115"/>
      <c r="F92" s="38"/>
      <c r="T92" s="97">
        <v>16</v>
      </c>
      <c r="U92" s="115" t="str">
        <f>IF(T0!X12&lt;T0!X13,T0!U12,IF(T0!X12&gt;T0!X13,T0!U13,"?"))</f>
        <v/>
      </c>
      <c r="V92" s="115"/>
      <c r="X92" s="116"/>
    </row>
    <row r="93" spans="2:24" ht="15.75" customHeight="1" x14ac:dyDescent="0.2">
      <c r="B93" s="97">
        <v>17</v>
      </c>
      <c r="C93" s="115" t="str">
        <f>IF(T0!X15&gt;T0!X16,T0!U15,IF(T0!X15&lt;T0!X16,T0!U16,"?"))</f>
        <v>?</v>
      </c>
      <c r="D93" s="115"/>
      <c r="F93" s="38"/>
      <c r="T93" s="97">
        <v>17</v>
      </c>
      <c r="U93" s="115" t="str">
        <f>IF(T0!X15&lt;T0!X16,T0!U15,IF(T0!X15&gt;T0!X16,T0!U16,"?"))</f>
        <v>?</v>
      </c>
      <c r="V93" s="115"/>
      <c r="X93" s="116"/>
    </row>
    <row r="94" spans="2:24" ht="15.75" customHeight="1" x14ac:dyDescent="0.2">
      <c r="B94" s="97">
        <v>18</v>
      </c>
      <c r="C94" s="115" t="str">
        <f>IF(T0!X18&gt;T0!X19,T0!U18,IF(T0!X18&lt;T0!X19,T0!U19,"?"))</f>
        <v>GUEBLE JEROME</v>
      </c>
      <c r="D94" s="115"/>
      <c r="F94" s="38"/>
      <c r="T94" s="97">
        <v>18</v>
      </c>
      <c r="U94" s="115" t="str">
        <f>IF(T0!X18&lt;T0!X19,T0!U18,IF(T0!X18&gt;T0!X19,T0!U19,"?"))</f>
        <v/>
      </c>
      <c r="V94" s="115"/>
    </row>
    <row r="95" spans="2:24" ht="15.75" customHeight="1" x14ac:dyDescent="0.2">
      <c r="B95" s="97">
        <v>19</v>
      </c>
      <c r="C95" s="115" t="str">
        <f>IF(T0!X21&gt;T0!X22,T0!U21,IF(T0!X21&lt;T0!X22,T0!U22,"?"))</f>
        <v>DURAND ERIC</v>
      </c>
      <c r="D95" s="115"/>
      <c r="F95" s="38"/>
      <c r="T95" s="97">
        <v>19</v>
      </c>
      <c r="U95" s="115" t="str">
        <f>IF(T0!X21&lt;T0!X22,T0!U21,IF(T0!X21&gt;T0!X22,T0!U22,"?"))</f>
        <v>?</v>
      </c>
      <c r="V95" s="115"/>
    </row>
    <row r="96" spans="2:24" ht="15.75" customHeight="1" x14ac:dyDescent="0.2">
      <c r="B96" s="97">
        <v>20</v>
      </c>
      <c r="C96" s="115" t="str">
        <f>IF(T0!X24&gt;T0!X25,T0!U24,IF(T0!X24&lt;T0!X25,T0!U25,"?"))</f>
        <v>PEINET NOEL</v>
      </c>
      <c r="D96" s="115"/>
      <c r="F96" s="38"/>
      <c r="T96" s="97">
        <v>20</v>
      </c>
      <c r="U96" s="115" t="str">
        <f>IF(T0!X24&lt;T0!X25,T0!U24,IF(T0!X24&gt;T0!X25,T0!U25,"?"))</f>
        <v>?</v>
      </c>
      <c r="V96" s="115"/>
    </row>
    <row r="97" spans="2:22" ht="15.75" customHeight="1" x14ac:dyDescent="0.2">
      <c r="B97" s="97">
        <v>21</v>
      </c>
      <c r="C97" s="115" t="str">
        <f>IF(T0!X27&gt;T0!X28,T0!U27,IF(T0!X27&lt;T0!X28,T0!U28,"?"))</f>
        <v>NOIZET TONY</v>
      </c>
      <c r="D97" s="115"/>
      <c r="F97" s="38"/>
      <c r="T97" s="97">
        <v>21</v>
      </c>
      <c r="U97" s="115" t="str">
        <f>IF(T0!X27&lt;T0!X28,T0!U27,IF(T0!X27&gt;T0!X28,T0!U28,"?"))</f>
        <v>?</v>
      </c>
      <c r="V97" s="115"/>
    </row>
    <row r="98" spans="2:22" ht="15.75" customHeight="1" x14ac:dyDescent="0.2">
      <c r="B98" s="97">
        <v>22</v>
      </c>
      <c r="C98" s="115" t="str">
        <f>IF(T0!X30&gt;T0!X31,T0!U30,IF(T0!X30&lt;T0!X31,T0!U31,"?"))</f>
        <v>LEROY ROMEO</v>
      </c>
      <c r="D98" s="115"/>
      <c r="F98" s="38"/>
      <c r="T98" s="97">
        <v>22</v>
      </c>
      <c r="U98" s="115" t="str">
        <f>IF(T0!X30&lt;T0!X31,T0!U30,IF(T0!X30&gt;T0!X31,T0!U31,"?"))</f>
        <v>?</v>
      </c>
      <c r="V98" s="115"/>
    </row>
    <row r="99" spans="2:22" ht="15.75" customHeight="1" x14ac:dyDescent="0.2">
      <c r="B99" s="97">
        <v>23</v>
      </c>
      <c r="C99" s="115" t="str">
        <f>IF(T0!X33&gt;T0!X34,T0!U33,IF(T0!X33&lt;T0!X34,T0!U34,"?"))</f>
        <v>ANTONELLI KEVIN</v>
      </c>
      <c r="D99" s="115"/>
      <c r="F99" s="38"/>
      <c r="T99" s="97">
        <v>23</v>
      </c>
      <c r="U99" s="115" t="str">
        <f>IF(T0!X33&lt;T0!X34,T0!U33,IF(T0!X33&gt;T0!X34,T0!U34,"?"))</f>
        <v>?</v>
      </c>
      <c r="V99" s="115"/>
    </row>
    <row r="100" spans="2:22" ht="15.75" customHeight="1" x14ac:dyDescent="0.2">
      <c r="B100" s="97">
        <v>24</v>
      </c>
      <c r="C100" s="115" t="str">
        <f>IF(T0!X36&gt;T0!X37,T0!U36,IF(T0!X36&lt;T0!X37,T0!U37,"?"))</f>
        <v>ROBERT SOPHIE</v>
      </c>
      <c r="D100" s="115"/>
      <c r="F100" s="38"/>
      <c r="T100" s="97">
        <v>24</v>
      </c>
      <c r="U100" s="115" t="str">
        <f>IF(T0!X36&lt;T0!X37,T0!U36,IF(T0!X36&gt;T0!X37,T0!U37,"?"))</f>
        <v>?</v>
      </c>
      <c r="V100" s="115"/>
    </row>
    <row r="101" spans="2:22" ht="15.75" customHeight="1" x14ac:dyDescent="0.2">
      <c r="B101" s="97">
        <v>25</v>
      </c>
      <c r="C101" s="115" t="str">
        <f>IF(T0!F40&gt;T0!F41,T0!C40,IF(T0!F40&lt;T0!F41,T0!C41,"?"))</f>
        <v>JEAN LOVE</v>
      </c>
      <c r="D101" s="115"/>
      <c r="F101" s="38"/>
      <c r="T101" s="97">
        <v>25</v>
      </c>
      <c r="U101" s="115" t="str">
        <f>IF(T0!F40&lt;T0!F41,T0!C40,IF(T0!F40&gt;T0!F41,T0!C41,"?"))</f>
        <v>?</v>
      </c>
      <c r="V101" s="115"/>
    </row>
    <row r="102" spans="2:22" ht="15.75" customHeight="1" x14ac:dyDescent="0.2">
      <c r="B102" s="97">
        <v>26</v>
      </c>
      <c r="C102" s="115" t="str">
        <f>IF(T0!F43&gt;T0!F44,T0!C43,IF(T0!F43&lt;T0!F44,T0!C44,"?"))</f>
        <v>GOYAULT GWENDOLINE</v>
      </c>
      <c r="D102" s="115"/>
      <c r="F102" s="38"/>
      <c r="T102" s="97">
        <v>26</v>
      </c>
      <c r="U102" s="115" t="str">
        <f>IF(T0!F43&lt;T0!F44,T0!C43,IF(T0!F43&gt;T0!F44,T0!C44,"?"))</f>
        <v>?</v>
      </c>
      <c r="V102" s="115"/>
    </row>
    <row r="103" spans="2:22" ht="15.75" customHeight="1" x14ac:dyDescent="0.2">
      <c r="B103" s="97">
        <v>27</v>
      </c>
      <c r="C103" s="115" t="str">
        <f>IF(T0!F46&gt;T0!F47,T0!C46,IF(T0!F46&lt;T0!F47,T0!C47,"?"))</f>
        <v>?</v>
      </c>
      <c r="D103" s="115"/>
      <c r="F103" s="38"/>
      <c r="T103" s="97">
        <v>27</v>
      </c>
      <c r="U103" s="115" t="str">
        <f>IF(T0!F46&lt;T0!F47,T0!C46,IF(T0!F46&gt;T0!F47,T0!C47,"?"))</f>
        <v>?</v>
      </c>
      <c r="V103" s="115"/>
    </row>
    <row r="104" spans="2:22" ht="15.75" customHeight="1" x14ac:dyDescent="0.2">
      <c r="B104" s="97">
        <v>28</v>
      </c>
      <c r="C104" s="115" t="str">
        <f>IF(T0!F49&gt;T0!F50,T0!C49,IF(T0!F49&lt;T0!F50,T0!C50,"?"))</f>
        <v>LEGRIS CORINNE</v>
      </c>
      <c r="D104" s="115"/>
      <c r="F104" s="38"/>
      <c r="T104" s="97">
        <v>28</v>
      </c>
      <c r="U104" s="115" t="str">
        <f>IF(T0!F49&lt;T0!F50,T0!C49,IF(T0!F49&gt;T0!F50,T0!C50,"?"))</f>
        <v/>
      </c>
      <c r="V104" s="115"/>
    </row>
    <row r="105" spans="2:22" ht="15.75" customHeight="1" x14ac:dyDescent="0.2">
      <c r="B105" s="97">
        <v>29</v>
      </c>
      <c r="C105" s="115" t="str">
        <f>IF(T0!F52&gt;T0!F53,T0!C52,IF(T0!F52&lt;T0!F53,T0!C53,"?"))</f>
        <v>LE LOU NATHALIE</v>
      </c>
      <c r="D105" s="115"/>
      <c r="F105" s="38"/>
      <c r="T105" s="97">
        <v>29</v>
      </c>
      <c r="U105" s="115" t="str">
        <f>IF(T0!F52&lt;T0!F53,T0!C52,IF(T0!F52&gt;T0!F53,T0!C53,"?"))</f>
        <v>?</v>
      </c>
      <c r="V105" s="115"/>
    </row>
    <row r="106" spans="2:22" ht="15.75" customHeight="1" x14ac:dyDescent="0.2">
      <c r="B106" s="97">
        <v>30</v>
      </c>
      <c r="C106" s="115" t="str">
        <f>IF(T0!F55&gt;T0!F56,T0!C55,IF(T0!F55&lt;T0!F56,T0!C56,"?"))</f>
        <v>COUAILLIER TOM</v>
      </c>
      <c r="D106" s="115"/>
      <c r="F106" s="38"/>
      <c r="T106" s="97">
        <v>30</v>
      </c>
      <c r="U106" s="115" t="str">
        <f>IF(T0!F55&lt;T0!F56,T0!C55,IF(T0!F55&gt;T0!F56,T0!C56,"?"))</f>
        <v>?</v>
      </c>
      <c r="V106" s="115"/>
    </row>
    <row r="107" spans="2:22" ht="15.75" customHeight="1" x14ac:dyDescent="0.2">
      <c r="B107" s="97">
        <v>31</v>
      </c>
      <c r="C107" s="115" t="str">
        <f>IF(T0!F58&gt;T0!F59,T0!C58,IF(T0!F58&lt;T0!F59,T0!C59,"?"))</f>
        <v>?</v>
      </c>
      <c r="D107" s="115"/>
      <c r="F107" s="38"/>
      <c r="T107" s="97">
        <v>31</v>
      </c>
      <c r="U107" s="115" t="str">
        <f>IF(T0!F58&lt;T0!F59,T0!C58,IF(T0!F58&gt;T0!F59,T0!C59,"?"))</f>
        <v>?</v>
      </c>
      <c r="V107" s="115"/>
    </row>
    <row r="108" spans="2:22" ht="15.75" customHeight="1" x14ac:dyDescent="0.2">
      <c r="B108" s="97">
        <v>32</v>
      </c>
      <c r="C108" s="115" t="str">
        <f>IF(T0!F61&gt;T0!F62,T0!C61,IF(T0!F61&lt;T0!F62,T0!C62,"?"))</f>
        <v>LEGRIS LEA</v>
      </c>
      <c r="D108" s="115"/>
      <c r="F108" s="38"/>
      <c r="T108" s="97">
        <v>32</v>
      </c>
      <c r="U108" s="115" t="str">
        <f>IF(T0!F61&lt;T0!F62,T0!C61,IF(T0!F61&gt;T0!F62,T0!C62,"?"))</f>
        <v/>
      </c>
      <c r="V108" s="115"/>
    </row>
    <row r="109" spans="2:22" ht="15.75" customHeight="1" x14ac:dyDescent="0.2">
      <c r="B109" s="97">
        <v>33</v>
      </c>
      <c r="C109" s="115" t="str">
        <f>IF(T0!F64&gt;T0!F65,T0!C64,IF(T0!F64&lt;T0!F65,T0!C65,"?"))</f>
        <v>BOULLIER ALETHEA</v>
      </c>
      <c r="D109" s="115"/>
      <c r="F109" s="38"/>
      <c r="T109" s="97">
        <v>33</v>
      </c>
      <c r="U109" s="115" t="str">
        <f>IF(T0!F64&lt;T0!F65,T0!C64,IF(T0!F64&gt;T0!F65,T0!C65,"?"))</f>
        <v>?</v>
      </c>
      <c r="V109" s="115"/>
    </row>
    <row r="110" spans="2:22" ht="15.75" customHeight="1" x14ac:dyDescent="0.2">
      <c r="B110" s="97">
        <v>34</v>
      </c>
      <c r="C110" s="115" t="str">
        <f>IF(T0!F67&gt;T0!F68,T0!C67,IF(T0!F67&lt;T0!F68,T0!C68,"?"))</f>
        <v>ROY BAPTISTE</v>
      </c>
      <c r="D110" s="115"/>
      <c r="F110" s="38"/>
      <c r="T110" s="97">
        <v>34</v>
      </c>
      <c r="U110" s="115" t="str">
        <f>IF(T0!F67&lt;T0!F68,T0!C67,IF(T0!F67&gt;T0!F68,T0!C68,"?"))</f>
        <v>?</v>
      </c>
      <c r="V110" s="115"/>
    </row>
    <row r="111" spans="2:22" ht="15.75" customHeight="1" x14ac:dyDescent="0.2">
      <c r="B111" s="97">
        <v>35</v>
      </c>
      <c r="C111" s="115" t="str">
        <f>IF(T0!F70&gt;T0!F71,T0!C70,IF(T0!F70&lt;T0!F71,T0!C71,"?"))</f>
        <v>?</v>
      </c>
      <c r="D111" s="115"/>
      <c r="F111" s="38"/>
      <c r="T111" s="97">
        <v>35</v>
      </c>
      <c r="U111" s="115" t="str">
        <f>IF(T0!F70&lt;T0!F71,T0!C70,IF(T0!F70&gt;T0!F71,T0!C71,"?"))</f>
        <v>?</v>
      </c>
      <c r="V111" s="115"/>
    </row>
    <row r="112" spans="2:22" ht="15.75" customHeight="1" x14ac:dyDescent="0.2">
      <c r="B112" s="97">
        <v>36</v>
      </c>
      <c r="C112" s="115" t="str">
        <f>IF(T0!F73&gt;T0!F74,T0!C73,IF(T0!F73&lt;T0!F74,T0!C74,"?"))</f>
        <v>VERITE ALEXIS</v>
      </c>
      <c r="D112" s="115"/>
      <c r="F112" s="38"/>
      <c r="T112" s="97">
        <v>36</v>
      </c>
      <c r="U112" s="115" t="str">
        <f>IF(T0!F73&lt;T0!F74,T0!C73,IF(T0!F73&gt;T0!F74,T0!C74,"?"))</f>
        <v/>
      </c>
      <c r="V112" s="115"/>
    </row>
    <row r="113" spans="2:23" ht="15.75" customHeight="1" x14ac:dyDescent="0.2">
      <c r="B113" s="97">
        <v>37</v>
      </c>
      <c r="C113" s="115" t="str">
        <f>IF(T0!X40&gt;T0!X41,T0!U40,IF(T0!X40&lt;T0!X41,T0!U41,"?"))</f>
        <v>DINOUARD MICKAEL</v>
      </c>
      <c r="D113" s="115"/>
      <c r="F113" s="38"/>
      <c r="T113" s="97">
        <v>37</v>
      </c>
      <c r="U113" s="115" t="str">
        <f>IF(T0!X40&lt;T0!X41,T0!U40,IF(T0!X40&gt;T0!X41,T0!U41,"?"))</f>
        <v>?</v>
      </c>
      <c r="V113" s="115"/>
    </row>
    <row r="114" spans="2:23" ht="15.75" customHeight="1" x14ac:dyDescent="0.2">
      <c r="B114" s="97">
        <v>38</v>
      </c>
      <c r="C114" s="115" t="str">
        <f>IF(T0!X43&gt;T0!X44,T0!U43,IF(T0!X43&lt;T0!X44,T0!U44,"?"))</f>
        <v>CELLE BASTIEN</v>
      </c>
      <c r="D114" s="115"/>
      <c r="F114" s="38"/>
      <c r="T114" s="97">
        <v>38</v>
      </c>
      <c r="U114" s="115" t="str">
        <f>IF(T0!X43&lt;T0!X44,T0!U43,IF(T0!X43&gt;T0!X44,T0!U44,"?"))</f>
        <v>?</v>
      </c>
      <c r="V114" s="115"/>
    </row>
    <row r="115" spans="2:23" ht="15.75" customHeight="1" x14ac:dyDescent="0.2">
      <c r="B115" s="97">
        <v>39</v>
      </c>
      <c r="C115" s="115" t="str">
        <f>IF(T0!X46&gt;T0!X47,T0!U46,IF(T0!X47&lt;T0!X46,T0!U46,"?"))</f>
        <v>?</v>
      </c>
      <c r="D115" s="115"/>
      <c r="F115" s="38"/>
      <c r="T115" s="97">
        <v>39</v>
      </c>
      <c r="U115" s="115" t="str">
        <f>IF(T0!X47&lt;T0!X46,T0!U47,IF(T0!X46&gt;T0!X47,T0!U47,"?"))</f>
        <v>?</v>
      </c>
      <c r="V115" s="115"/>
      <c r="W115" s="115"/>
    </row>
    <row r="116" spans="2:23" ht="15.75" customHeight="1" x14ac:dyDescent="0.2">
      <c r="B116" s="97">
        <v>40</v>
      </c>
      <c r="C116" s="115" t="str">
        <f>IF(T0!X49&gt;T0!X50,T0!U49,IF(T0!X49&lt;T0!X50,T0!U50,"?"))</f>
        <v>MASCHINOT CELINE</v>
      </c>
      <c r="D116" s="115"/>
      <c r="F116" s="38"/>
      <c r="T116" s="97">
        <v>40</v>
      </c>
      <c r="U116" s="115" t="str">
        <f>IF(T0!X49&lt;T0!X50,T0!U49,IF(T0!X49&gt;T0!X50,T0!U50,"?"))</f>
        <v/>
      </c>
      <c r="V116" s="115"/>
    </row>
    <row r="117" spans="2:23" ht="15.75" customHeight="1" x14ac:dyDescent="0.2">
      <c r="B117" s="97">
        <v>41</v>
      </c>
      <c r="C117" s="115" t="str">
        <f>IF(T0!X52&gt;T0!X53,T0!U52,IF(T0!X52&lt;T0!X53,T0!U53,"?"))</f>
        <v>TRAORE ZOUMANA</v>
      </c>
      <c r="D117" s="115"/>
      <c r="F117" s="38"/>
      <c r="T117" s="97">
        <v>41</v>
      </c>
      <c r="U117" s="115" t="str">
        <f>IF(T0!X52&lt;T0!X53,T0!U52,IF(T0!X52&gt;T0!X53,T0!U53,"?"))</f>
        <v>?</v>
      </c>
      <c r="V117" s="115"/>
    </row>
    <row r="118" spans="2:23" ht="15.75" customHeight="1" x14ac:dyDescent="0.2">
      <c r="B118" s="97">
        <v>42</v>
      </c>
      <c r="C118" s="115" t="str">
        <f>IF(T0!X55&gt;T0!X56,T0!U55,IF(T0!X55&lt;T0!X56,T0!U56,"?"))</f>
        <v>MOREL MICHEL</v>
      </c>
      <c r="D118" s="115"/>
      <c r="F118" s="38"/>
      <c r="T118" s="97">
        <v>42</v>
      </c>
      <c r="U118" s="115" t="str">
        <f>IF(T0!X55&lt;T0!X56,T0!U55,IF(T0!X55&gt;T0!X56,T0!U56,"?"))</f>
        <v>?</v>
      </c>
      <c r="V118" s="115"/>
    </row>
    <row r="119" spans="2:23" ht="15.75" customHeight="1" x14ac:dyDescent="0.2">
      <c r="B119" s="97">
        <v>43</v>
      </c>
      <c r="C119" s="115" t="str">
        <f>IF(T0!X58&gt;T0!X59,T0!U58,IF(T0!X58&lt;T0!X59,T0!U59,"?"))</f>
        <v>MENDES ANTHONY</v>
      </c>
      <c r="D119" s="115"/>
      <c r="F119" s="38"/>
      <c r="T119" s="97">
        <v>43</v>
      </c>
      <c r="U119" s="115" t="str">
        <f>IF(T0!X58&lt;T0!X59,T0!U58,IF(T0!X58&gt;T0!X59,T0!U59,"?"))</f>
        <v>?</v>
      </c>
      <c r="V119" s="115"/>
    </row>
    <row r="120" spans="2:23" ht="15.75" customHeight="1" x14ac:dyDescent="0.2">
      <c r="B120" s="97">
        <v>44</v>
      </c>
      <c r="C120" s="115" t="str">
        <f>IF(T0!X61&gt;T0!X62,T0!U61,IF(T0!X61&lt;T0!X62,T0!U62,"?"))</f>
        <v>BARREL RICHARD</v>
      </c>
      <c r="D120" s="115"/>
      <c r="F120" s="38"/>
      <c r="T120" s="97">
        <v>44</v>
      </c>
      <c r="U120" s="115" t="str">
        <f>IF(T0!X61&lt;T0!X62,T0!U61,IF(T0!X61&gt;T0!X62,T0!U62,"?"))</f>
        <v>?</v>
      </c>
      <c r="V120" s="115"/>
    </row>
    <row r="121" spans="2:23" ht="15.75" customHeight="1" x14ac:dyDescent="0.2">
      <c r="B121" s="97">
        <v>45</v>
      </c>
      <c r="C121" s="115" t="str">
        <f>IF(T0!X64&gt;T0!X65,T0!U64,IF(T0!X64&lt;T0!X65,T0!U65,"?"))</f>
        <v>TAILLON ROMAIN</v>
      </c>
      <c r="D121" s="115"/>
      <c r="F121" s="38"/>
      <c r="T121" s="97">
        <v>45</v>
      </c>
      <c r="U121" s="115" t="str">
        <f>IF(T0!X64&lt;T0!X65,T0!U64,IF(T0!X64&gt;T0!X65,T0!U65,"?"))</f>
        <v>?</v>
      </c>
      <c r="V121" s="115"/>
    </row>
    <row r="122" spans="2:23" ht="15.75" customHeight="1" x14ac:dyDescent="0.2">
      <c r="B122" s="97">
        <v>46</v>
      </c>
      <c r="C122" s="115" t="str">
        <f>IF(T0!X67&gt;T0!X68,T0!U67,IF(T0!X67&lt;T0!X68,T0!U68,"?"))</f>
        <v>ANTONOFF NICOLAS</v>
      </c>
      <c r="D122" s="115"/>
      <c r="F122" s="38"/>
      <c r="T122" s="97">
        <v>46</v>
      </c>
      <c r="U122" s="115" t="str">
        <f>IF(T0!X67&lt;T0!X68,T0!U67,IF(T0!X67&gt;T0!X68,T0!U68,"?"))</f>
        <v>?</v>
      </c>
      <c r="V122" s="115"/>
    </row>
    <row r="123" spans="2:23" ht="15.75" customHeight="1" x14ac:dyDescent="0.2">
      <c r="B123" s="97">
        <v>47</v>
      </c>
      <c r="C123" s="115" t="str">
        <f>IF(T0!X70&gt;T0!X71,T0!U70,IF(T0!X70&lt;T0!X71,T0!U71,"?"))</f>
        <v>?</v>
      </c>
      <c r="D123" s="115"/>
      <c r="F123" s="38"/>
      <c r="T123" s="97">
        <v>47</v>
      </c>
      <c r="U123" s="115" t="str">
        <f>IF(T0!X70&lt;T0!X71,T0!U70,IF(T0!X70&gt;T0!X71,T0!U71,"?"))</f>
        <v>?</v>
      </c>
      <c r="V123" s="115"/>
    </row>
    <row r="124" spans="2:23" ht="15.75" customHeight="1" x14ac:dyDescent="0.2">
      <c r="B124" s="97">
        <v>48</v>
      </c>
      <c r="C124" s="115" t="str">
        <f>IF(T0!X73&gt;T0!X74,T0!U73,IF(T0!X73&lt;T0!X74,T0!U74,"?"))</f>
        <v>MACREZ VALENTIN</v>
      </c>
      <c r="D124" s="115"/>
      <c r="F124" s="38"/>
      <c r="T124" s="97">
        <v>48</v>
      </c>
      <c r="U124" s="115" t="str">
        <f>IF(T0!X73&lt;T0!X74,T0!U73,IF(T0!X73&gt;T0!X74,T0!U74,"?"))</f>
        <v/>
      </c>
      <c r="V124" s="115"/>
    </row>
    <row r="125" spans="2:23" ht="15.75" customHeight="1" x14ac:dyDescent="0.2"/>
    <row r="126" spans="2:23" ht="15.75" customHeight="1" x14ac:dyDescent="0.2"/>
    <row r="127" spans="2:23" ht="15.75" customHeight="1" x14ac:dyDescent="0.2"/>
    <row r="128" spans="2:23" ht="15.75" customHeight="1" x14ac:dyDescent="0.2"/>
    <row r="129" ht="15.75" customHeight="1" x14ac:dyDescent="0.2"/>
    <row r="130" ht="15.75" customHeight="1" x14ac:dyDescent="0.2"/>
    <row r="131" ht="15.75" customHeight="1" x14ac:dyDescent="0.2"/>
  </sheetData>
  <sheetProtection sheet="1" objects="1" scenarios="1" selectLockedCells="1"/>
  <mergeCells count="16">
    <mergeCell ref="B1:R1"/>
    <mergeCell ref="T1:AJ1"/>
    <mergeCell ref="G2:J2"/>
    <mergeCell ref="K2:N2"/>
    <mergeCell ref="O2:R2"/>
    <mergeCell ref="Y2:AB2"/>
    <mergeCell ref="AC2:AF2"/>
    <mergeCell ref="AG2:AJ2"/>
    <mergeCell ref="B38:R38"/>
    <mergeCell ref="T38:AJ38"/>
    <mergeCell ref="G39:J39"/>
    <mergeCell ref="K39:N39"/>
    <mergeCell ref="O39:R39"/>
    <mergeCell ref="Y39:AB39"/>
    <mergeCell ref="AC39:AF39"/>
    <mergeCell ref="AG39:AJ39"/>
  </mergeCells>
  <conditionalFormatting sqref="F3:F4">
    <cfRule type="colorScale" priority="127">
      <colorScale>
        <cfvo type="min"/>
        <cfvo type="max"/>
        <color rgb="FFFFEF9C"/>
        <color rgb="FF63BE7B"/>
      </colorScale>
    </cfRule>
    <cfRule type="iconSet" priority="68">
      <iconSet iconSet="3Symbols">
        <cfvo type="percent" val="0"/>
        <cfvo type="percent" val="33"/>
        <cfvo type="percent" val="67"/>
      </iconSet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">
    <cfRule type="iconSet" priority="67">
      <iconSet iconSet="3Symbols">
        <cfvo type="percent" val="0"/>
        <cfvo type="percent" val="33"/>
        <cfvo type="percent" val="67"/>
      </iconSet>
    </cfRule>
    <cfRule type="colorScale" priority="126">
      <colorScale>
        <cfvo type="min"/>
        <cfvo type="max"/>
        <color rgb="FFFFEF9C"/>
        <color rgb="FF63BE7B"/>
      </colorScale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F10">
    <cfRule type="colorScale" priority="125">
      <colorScale>
        <cfvo type="min"/>
        <cfvo type="max"/>
        <color rgb="FFFFEF9C"/>
        <color rgb="FF63BE7B"/>
      </colorScale>
    </cfRule>
    <cfRule type="iconSet" priority="66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:F13">
    <cfRule type="iconSet" priority="65">
      <iconSet iconSet="3Symbols">
        <cfvo type="percent" val="0"/>
        <cfvo type="percent" val="33"/>
        <cfvo type="percent" val="67"/>
      </iconSet>
    </cfRule>
    <cfRule type="colorScale" priority="124">
      <colorScale>
        <cfvo type="min"/>
        <cfvo type="max"/>
        <color rgb="FFFFEF9C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F16">
    <cfRule type="colorScale" priority="123">
      <colorScale>
        <cfvo type="min"/>
        <cfvo type="max"/>
        <color rgb="FFFFEF9C"/>
        <color rgb="FF63BE7B"/>
      </colorScale>
    </cfRule>
    <cfRule type="iconSet" priority="64">
      <iconSet iconSet="3Symbols">
        <cfvo type="percent" val="0"/>
        <cfvo type="percent" val="33"/>
        <cfvo type="percent" val="67"/>
      </iconSet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:F19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max"/>
        <color rgb="FFFFEF9C"/>
        <color rgb="FF63BE7B"/>
      </colorScale>
    </cfRule>
    <cfRule type="iconSet" priority="63">
      <iconSet iconSet="3Symbols">
        <cfvo type="percent" val="0"/>
        <cfvo type="percent" val="33"/>
        <cfvo type="percent" val="67"/>
      </iconSet>
    </cfRule>
  </conditionalFormatting>
  <conditionalFormatting sqref="F21:F22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">
      <iconSet iconSet="3Symbols">
        <cfvo type="percent" val="0"/>
        <cfvo type="percent" val="33"/>
        <cfvo type="percent" val="67"/>
      </iconSet>
    </cfRule>
    <cfRule type="colorScale" priority="121">
      <colorScale>
        <cfvo type="min"/>
        <cfvo type="max"/>
        <color rgb="FFFFEF9C"/>
        <color rgb="FF63BE7B"/>
      </colorScale>
    </cfRule>
  </conditionalFormatting>
  <conditionalFormatting sqref="F24:F25">
    <cfRule type="iconSet" priority="61">
      <iconSet iconSet="3Symbols">
        <cfvo type="percent" val="0"/>
        <cfvo type="percent" val="33"/>
        <cfvo type="percent" val="67"/>
      </iconSet>
    </cfRule>
    <cfRule type="colorScale" priority="120">
      <colorScale>
        <cfvo type="min"/>
        <cfvo type="max"/>
        <color rgb="FFFFEF9C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F28">
    <cfRule type="iconSet" priority="60">
      <iconSet iconSet="3Symbols">
        <cfvo type="percent" val="0"/>
        <cfvo type="percent" val="33"/>
        <cfvo type="percent" val="67"/>
      </iconSet>
    </cfRule>
    <cfRule type="colorScale" priority="119">
      <colorScale>
        <cfvo type="min"/>
        <cfvo type="max"/>
        <color rgb="FFFFEF9C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:F31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Symbols">
        <cfvo type="percent" val="0"/>
        <cfvo type="percent" val="33"/>
        <cfvo type="percent" val="67"/>
      </iconSet>
    </cfRule>
    <cfRule type="colorScale" priority="118">
      <colorScale>
        <cfvo type="min"/>
        <cfvo type="max"/>
        <color rgb="FFFFEF9C"/>
        <color rgb="FF63BE7B"/>
      </colorScale>
    </cfRule>
  </conditionalFormatting>
  <conditionalFormatting sqref="F33:F34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">
      <iconSet iconSet="3Symbols">
        <cfvo type="percent" val="0"/>
        <cfvo type="percent" val="33"/>
        <cfvo type="percent" val="67"/>
      </iconSet>
    </cfRule>
    <cfRule type="colorScale" priority="117">
      <colorScale>
        <cfvo type="min"/>
        <cfvo type="max"/>
        <color rgb="FFFFEF9C"/>
        <color rgb="FF63BE7B"/>
      </colorScale>
    </cfRule>
  </conditionalFormatting>
  <conditionalFormatting sqref="F36:F37">
    <cfRule type="iconSet" priority="57">
      <iconSet iconSet="3Symbols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:F41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">
      <iconSet iconSet="3Symbols">
        <cfvo type="percent" val="0"/>
        <cfvo type="percent" val="33"/>
        <cfvo type="percent" val="67"/>
      </iconSet>
    </cfRule>
    <cfRule type="colorScale" priority="139">
      <colorScale>
        <cfvo type="min"/>
        <cfvo type="max"/>
        <color rgb="FFFFEF9C"/>
        <color rgb="FF63BE7B"/>
      </colorScale>
    </cfRule>
  </conditionalFormatting>
  <conditionalFormatting sqref="F43:F44">
    <cfRule type="colorScale" priority="138">
      <colorScale>
        <cfvo type="min"/>
        <cfvo type="max"/>
        <color rgb="FFFFEF9C"/>
        <color rgb="FF63BE7B"/>
      </colorScale>
    </cfRule>
    <cfRule type="iconSet" priority="43">
      <iconSet iconSet="3Symbols">
        <cfvo type="percent" val="0"/>
        <cfvo type="percent" val="33"/>
        <cfvo type="percent" val="67"/>
      </iconSet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:F47">
    <cfRule type="colorScale" priority="137">
      <colorScale>
        <cfvo type="min"/>
        <cfvo type="max"/>
        <color rgb="FFFFEF9C"/>
        <color rgb="FF63BE7B"/>
      </colorScale>
    </cfRule>
    <cfRule type="iconSet" priority="42">
      <iconSet iconSet="3Symbols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:F50">
    <cfRule type="colorScale" priority="136">
      <colorScale>
        <cfvo type="min"/>
        <cfvo type="max"/>
        <color rgb="FFFFEF9C"/>
        <color rgb="FF63BE7B"/>
      </colorScale>
    </cfRule>
    <cfRule type="iconSet" priority="41">
      <iconSet iconSet="3Symbols">
        <cfvo type="percent" val="0"/>
        <cfvo type="percent" val="33"/>
        <cfvo type="percent" val="67"/>
      </iconSet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:F53">
    <cfRule type="iconSet" priority="40">
      <iconSet iconSet="3Symbols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5">
      <colorScale>
        <cfvo type="min"/>
        <cfvo type="max"/>
        <color rgb="FFFFEF9C"/>
        <color rgb="FF63BE7B"/>
      </colorScale>
    </cfRule>
  </conditionalFormatting>
  <conditionalFormatting sqref="F55:F56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max"/>
        <color rgb="FFFFEF9C"/>
        <color rgb="FF63BE7B"/>
      </colorScale>
    </cfRule>
    <cfRule type="iconSet" priority="29">
      <iconSet iconSet="3Symbols">
        <cfvo type="percent" val="0"/>
        <cfvo type="percent" val="33"/>
        <cfvo type="percent" val="67"/>
      </iconSet>
    </cfRule>
  </conditionalFormatting>
  <conditionalFormatting sqref="F58:F59">
    <cfRule type="colorScale" priority="133">
      <colorScale>
        <cfvo type="min"/>
        <cfvo type="max"/>
        <color rgb="FFFFEF9C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">
      <iconSet iconSet="3Symbols">
        <cfvo type="percent" val="0"/>
        <cfvo type="percent" val="33"/>
        <cfvo type="percent" val="67"/>
      </iconSet>
    </cfRule>
  </conditionalFormatting>
  <conditionalFormatting sqref="F61:F62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max"/>
        <color rgb="FFFFEF9C"/>
        <color rgb="FF63BE7B"/>
      </colorScale>
    </cfRule>
    <cfRule type="iconSet" priority="27">
      <iconSet iconSet="3Symbols">
        <cfvo type="percent" val="0"/>
        <cfvo type="percent" val="33"/>
        <cfvo type="percent" val="67"/>
      </iconSet>
    </cfRule>
  </conditionalFormatting>
  <conditionalFormatting sqref="F64:F65">
    <cfRule type="iconSet" priority="26">
      <iconSet iconSet="3Symbols">
        <cfvo type="percent" val="0"/>
        <cfvo type="percent" val="33"/>
        <cfvo type="percent" val="67"/>
      </iconSet>
    </cfRule>
    <cfRule type="colorScale" priority="131">
      <colorScale>
        <cfvo type="min"/>
        <cfvo type="max"/>
        <color rgb="FFFFEF9C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:F68">
    <cfRule type="colorScale" priority="130">
      <colorScale>
        <cfvo type="min"/>
        <cfvo type="max"/>
        <color rgb="FFFFEF9C"/>
        <color rgb="FF63BE7B"/>
      </colorScale>
    </cfRule>
    <cfRule type="iconSet" priority="25">
      <iconSet iconSet="3Symbols">
        <cfvo type="percent" val="0"/>
        <cfvo type="percent" val="33"/>
        <cfvo type="percent" val="67"/>
      </iconSet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:F71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max"/>
        <color rgb="FFFFEF9C"/>
        <color rgb="FF63BE7B"/>
      </colorScale>
    </cfRule>
    <cfRule type="iconSet" priority="24">
      <iconSet iconSet="3Symbols">
        <cfvo type="percent" val="0"/>
        <cfvo type="percent" val="33"/>
        <cfvo type="percent" val="67"/>
      </iconSet>
    </cfRule>
  </conditionalFormatting>
  <conditionalFormatting sqref="F73:F7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max"/>
        <color rgb="FFFFEF9C"/>
        <color rgb="FF63BE7B"/>
      </colorScale>
    </cfRule>
    <cfRule type="iconSet" priority="23">
      <iconSet iconSet="3Symbols">
        <cfvo type="percent" val="0"/>
        <cfvo type="percent" val="33"/>
        <cfvo type="percent" val="67"/>
      </iconSet>
    </cfRule>
  </conditionalFormatting>
  <conditionalFormatting sqref="G3:I37">
    <cfRule type="cellIs" dxfId="68" priority="7" operator="between">
      <formula>8</formula>
      <formula>9</formula>
    </cfRule>
    <cfRule type="cellIs" dxfId="67" priority="8" operator="between">
      <formula>5</formula>
      <formula>7</formula>
    </cfRule>
    <cfRule type="cellIs" dxfId="66" priority="6" operator="equal">
      <formula>10</formula>
    </cfRule>
    <cfRule type="cellIs" dxfId="65" priority="9" operator="between">
      <formula>2</formula>
      <formula>4</formula>
    </cfRule>
    <cfRule type="cellIs" dxfId="64" priority="10" operator="equal">
      <formula>1</formula>
    </cfRule>
  </conditionalFormatting>
  <conditionalFormatting sqref="J3:J37 N3:N37 R3:R37">
    <cfRule type="colorScale" priority="141">
      <colorScale>
        <cfvo type="min"/>
        <cfvo type="max"/>
        <color rgb="FFFFEF9C"/>
        <color rgb="FF63BE7B"/>
      </colorScale>
    </cfRule>
  </conditionalFormatting>
  <conditionalFormatting sqref="J40:J74 N40:N74 R40:R74">
    <cfRule type="colorScale" priority="143">
      <colorScale>
        <cfvo type="min"/>
        <cfvo type="max"/>
        <color rgb="FFFFEF9C"/>
        <color rgb="FF63BE7B"/>
      </colorScale>
    </cfRule>
  </conditionalFormatting>
  <conditionalFormatting sqref="K3:M37 O3:Q37">
    <cfRule type="cellIs" dxfId="63" priority="20" operator="equal">
      <formula>1</formula>
    </cfRule>
    <cfRule type="cellIs" dxfId="62" priority="19" operator="between">
      <formula>2</formula>
      <formula>4</formula>
    </cfRule>
    <cfRule type="cellIs" dxfId="61" priority="17" operator="between">
      <formula>8</formula>
      <formula>9</formula>
    </cfRule>
    <cfRule type="cellIs" dxfId="60" priority="16" operator="equal">
      <formula>10</formula>
    </cfRule>
    <cfRule type="cellIs" dxfId="59" priority="18" operator="between">
      <formula>5</formula>
      <formula>7</formula>
    </cfRule>
  </conditionalFormatting>
  <conditionalFormatting sqref="X3:X4">
    <cfRule type="iconSet" priority="56">
      <iconSet iconSet="3Symbols">
        <cfvo type="percent" val="0"/>
        <cfvo type="percent" val="33"/>
        <cfvo type="percent" val="67"/>
      </iconSet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:X7">
    <cfRule type="iconSet" priority="55">
      <iconSet iconSet="3Symbols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9:X10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">
      <iconSet iconSet="3Symbols">
        <cfvo type="percent" val="0"/>
        <cfvo type="percent" val="33"/>
        <cfvo type="percent" val="67"/>
      </iconSet>
    </cfRule>
  </conditionalFormatting>
  <conditionalFormatting sqref="X12:X13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Symbols">
        <cfvo type="percent" val="0"/>
        <cfvo type="percent" val="33"/>
        <cfvo type="percent" val="67"/>
      </iconSet>
    </cfRule>
  </conditionalFormatting>
  <conditionalFormatting sqref="X15:X16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X18:X19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Symbols">
        <cfvo type="percent" val="0"/>
        <cfvo type="percent" val="33"/>
        <cfvo type="percent" val="67"/>
      </iconSet>
    </cfRule>
  </conditionalFormatting>
  <conditionalFormatting sqref="X21:X22">
    <cfRule type="iconSet" priority="50">
      <iconSet iconSet="3Symbols">
        <cfvo type="percent" val="0"/>
        <cfvo type="percent" val="33"/>
        <cfvo type="percent" val="67"/>
      </iconSet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4:X25">
    <cfRule type="iconSet" priority="49">
      <iconSet iconSet="3Symbols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7:X28">
    <cfRule type="iconSet" priority="48">
      <iconSet iconSet="3Symbols">
        <cfvo type="percent" val="0"/>
        <cfvo type="percent" val="33"/>
        <cfvo type="percent" val="67"/>
      </iconSet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0:X31">
    <cfRule type="iconSet" priority="47">
      <iconSet iconSet="3Symbols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3:X34">
    <cfRule type="iconSet" priority="46">
      <iconSet iconSet="3Symbols">
        <cfvo type="percent" val="0"/>
        <cfvo type="percent" val="33"/>
        <cfvo type="percent" val="67"/>
      </iconSet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6:X37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Symbols">
        <cfvo type="percent" val="0"/>
        <cfvo type="percent" val="33"/>
        <cfvo type="percent" val="67"/>
      </iconSet>
    </cfRule>
  </conditionalFormatting>
  <conditionalFormatting sqref="X40:X41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X43:X44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">
      <iconSet iconSet="3Symbols">
        <cfvo type="percent" val="0"/>
        <cfvo type="percent" val="33"/>
        <cfvo type="percent" val="67"/>
      </iconSet>
    </cfRule>
  </conditionalFormatting>
  <conditionalFormatting sqref="X46:X47">
    <cfRule type="iconSet" priority="37">
      <iconSet iconSet="3Symbols">
        <cfvo type="percent" val="0"/>
        <cfvo type="percent" val="33"/>
        <cfvo type="percent" val="67"/>
      </iconSet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9:X50">
    <cfRule type="iconSet" priority="36">
      <iconSet iconSet="3Symbols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2:X53">
    <cfRule type="iconSet" priority="35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5:X56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 iconSet="3Symbols">
        <cfvo type="percent" val="0"/>
        <cfvo type="percent" val="33"/>
        <cfvo type="percent" val="67"/>
      </iconSet>
    </cfRule>
  </conditionalFormatting>
  <conditionalFormatting sqref="X58:X59">
    <cfRule type="iconSet" priority="33">
      <iconSet iconSet="3Symbols">
        <cfvo type="percent" val="0"/>
        <cfvo type="percent" val="33"/>
        <cfvo type="percent" val="67"/>
      </iconSet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1:X62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</conditionalFormatting>
  <conditionalFormatting sqref="X64:X65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X67:X68">
    <cfRule type="iconSet" priority="30">
      <iconSet iconSet="3Symbols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0:X71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">
      <iconSet iconSet="3Symbols">
        <cfvo type="percent" val="0"/>
        <cfvo type="percent" val="33"/>
        <cfvo type="percent" val="67"/>
      </iconSet>
    </cfRule>
  </conditionalFormatting>
  <conditionalFormatting sqref="X73:X74">
    <cfRule type="iconSet" priority="21">
      <iconSet iconSet="3Symbols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3:AA37 G40:I74 Y40:AA74">
    <cfRule type="cellIs" dxfId="58" priority="15" operator="equal">
      <formula>1</formula>
    </cfRule>
    <cfRule type="cellIs" dxfId="57" priority="14" operator="between">
      <formula>2</formula>
      <formula>4</formula>
    </cfRule>
    <cfRule type="cellIs" dxfId="56" priority="13" operator="between">
      <formula>5</formula>
      <formula>7</formula>
    </cfRule>
    <cfRule type="cellIs" dxfId="55" priority="12" operator="between">
      <formula>8</formula>
      <formula>9</formula>
    </cfRule>
    <cfRule type="cellIs" dxfId="54" priority="11" operator="equal">
      <formula>10</formula>
    </cfRule>
  </conditionalFormatting>
  <conditionalFormatting sqref="AB40:AB74 AF40:AF74 AJ40:AJ74">
    <cfRule type="colorScale" priority="142">
      <colorScale>
        <cfvo type="min"/>
        <cfvo type="max"/>
        <color rgb="FFFFEF9C"/>
        <color rgb="FF63BE7B"/>
      </colorScale>
    </cfRule>
  </conditionalFormatting>
  <conditionalFormatting sqref="AC3:AE37 AG3:AI37 K40:M74 O40:Q74 AC40:AE74 AG40:AI74">
    <cfRule type="cellIs" dxfId="53" priority="1" operator="equal">
      <formula>10</formula>
    </cfRule>
    <cfRule type="cellIs" dxfId="52" priority="5" operator="equal">
      <formula>1</formula>
    </cfRule>
    <cfRule type="cellIs" dxfId="51" priority="4" operator="between">
      <formula>2</formula>
      <formula>4</formula>
    </cfRule>
    <cfRule type="cellIs" dxfId="50" priority="3" operator="between">
      <formula>5</formula>
      <formula>7</formula>
    </cfRule>
    <cfRule type="cellIs" dxfId="49" priority="2" operator="between">
      <formula>8</formula>
      <formula>9</formula>
    </cfRule>
  </conditionalFormatting>
  <conditionalFormatting sqref="AF3:AF37 AB3:AB37 AJ3:AJ37">
    <cfRule type="colorScale" priority="140">
      <colorScale>
        <cfvo type="min"/>
        <cfvo type="max"/>
        <color rgb="FFFFEF9C"/>
        <color rgb="FF63BE7B"/>
      </colorScale>
    </cfRule>
  </conditionalFormatting>
  <printOptions horizontalCentered="1"/>
  <pageMargins left="0.39370078740157483" right="0.43307086614173229" top="1.1023622047244095" bottom="1.1811023622047245" header="0.39370078740157483" footer="0.39370078740157483"/>
  <pageSetup paperSize="9" scale="84" orientation="landscape" verticalDpi="300" r:id="rId1"/>
  <headerFooter alignWithMargins="0">
    <oddHeader>&amp;C&amp;"Tahoma,Gras"&amp;16&amp;F
&amp;18Tableaux des Duels</oddHeader>
    <oddFooter>&amp;R&amp;"Tahoma,Gras"&amp;16&amp;P</oddFooter>
  </headerFooter>
  <rowBreaks count="2" manualBreakCount="2">
    <brk id="37" max="16383" man="1"/>
    <brk id="7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Q366"/>
  <sheetViews>
    <sheetView showGridLines="0" view="pageBreakPreview" topLeftCell="E1" zoomScaleNormal="100" zoomScaleSheetLayoutView="100" workbookViewId="0">
      <selection activeCell="G8" sqref="G8"/>
    </sheetView>
  </sheetViews>
  <sheetFormatPr baseColWidth="10" defaultColWidth="11.42578125" defaultRowHeight="12.75" x14ac:dyDescent="0.2"/>
  <cols>
    <col min="1" max="1" width="2.140625" style="128" hidden="1" customWidth="1"/>
    <col min="2" max="2" width="2.85546875" style="129" hidden="1" customWidth="1"/>
    <col min="3" max="3" width="3.5703125" style="129" hidden="1" customWidth="1"/>
    <col min="4" max="4" width="3.28515625" style="43" hidden="1" customWidth="1"/>
    <col min="5" max="5" width="2.5703125" style="43" customWidth="1"/>
    <col min="6" max="6" width="25.5703125" style="43" bestFit="1" customWidth="1"/>
    <col min="7" max="7" width="9.7109375" style="43" customWidth="1"/>
    <col min="8" max="10" width="7.7109375" style="43" customWidth="1"/>
    <col min="11" max="12" width="9.42578125" style="47" customWidth="1"/>
    <col min="13" max="14" width="7.7109375" style="43" customWidth="1"/>
    <col min="15" max="15" width="1.7109375" style="43" customWidth="1"/>
    <col min="16" max="16" width="14" style="43" customWidth="1"/>
    <col min="17" max="17" width="2.28515625" style="43" customWidth="1"/>
    <col min="18" max="238" width="11.42578125" style="43"/>
    <col min="239" max="239" width="2.28515625" style="43" customWidth="1"/>
    <col min="240" max="241" width="11.42578125" style="43"/>
    <col min="242" max="242" width="4.85546875" style="43" customWidth="1"/>
    <col min="243" max="244" width="5.140625" style="43" customWidth="1"/>
    <col min="245" max="245" width="6.28515625" style="43" customWidth="1"/>
    <col min="246" max="246" width="5.7109375" style="43" customWidth="1"/>
    <col min="247" max="247" width="5.42578125" style="43" customWidth="1"/>
    <col min="248" max="248" width="3.85546875" style="43" customWidth="1"/>
    <col min="249" max="249" width="8" style="43" customWidth="1"/>
    <col min="250" max="250" width="8.85546875" style="43" customWidth="1"/>
    <col min="251" max="494" width="11.42578125" style="43"/>
    <col min="495" max="495" width="2.28515625" style="43" customWidth="1"/>
    <col min="496" max="497" width="11.42578125" style="43"/>
    <col min="498" max="498" width="4.85546875" style="43" customWidth="1"/>
    <col min="499" max="500" width="5.140625" style="43" customWidth="1"/>
    <col min="501" max="501" width="6.28515625" style="43" customWidth="1"/>
    <col min="502" max="502" width="5.7109375" style="43" customWidth="1"/>
    <col min="503" max="503" width="5.42578125" style="43" customWidth="1"/>
    <col min="504" max="504" width="3.85546875" style="43" customWidth="1"/>
    <col min="505" max="505" width="8" style="43" customWidth="1"/>
    <col min="506" max="506" width="8.85546875" style="43" customWidth="1"/>
    <col min="507" max="750" width="11.42578125" style="43"/>
    <col min="751" max="751" width="2.28515625" style="43" customWidth="1"/>
    <col min="752" max="753" width="11.42578125" style="43"/>
    <col min="754" max="754" width="4.85546875" style="43" customWidth="1"/>
    <col min="755" max="756" width="5.140625" style="43" customWidth="1"/>
    <col min="757" max="757" width="6.28515625" style="43" customWidth="1"/>
    <col min="758" max="758" width="5.7109375" style="43" customWidth="1"/>
    <col min="759" max="759" width="5.42578125" style="43" customWidth="1"/>
    <col min="760" max="760" width="3.85546875" style="43" customWidth="1"/>
    <col min="761" max="761" width="8" style="43" customWidth="1"/>
    <col min="762" max="762" width="8.85546875" style="43" customWidth="1"/>
    <col min="763" max="1006" width="11.42578125" style="43"/>
    <col min="1007" max="1007" width="2.28515625" style="43" customWidth="1"/>
    <col min="1008" max="1009" width="11.42578125" style="43"/>
    <col min="1010" max="1010" width="4.85546875" style="43" customWidth="1"/>
    <col min="1011" max="1012" width="5.140625" style="43" customWidth="1"/>
    <col min="1013" max="1013" width="6.28515625" style="43" customWidth="1"/>
    <col min="1014" max="1014" width="5.7109375" style="43" customWidth="1"/>
    <col min="1015" max="1015" width="5.42578125" style="43" customWidth="1"/>
    <col min="1016" max="1016" width="3.85546875" style="43" customWidth="1"/>
    <col min="1017" max="1017" width="8" style="43" customWidth="1"/>
    <col min="1018" max="1018" width="8.85546875" style="43" customWidth="1"/>
    <col min="1019" max="1262" width="11.42578125" style="43"/>
    <col min="1263" max="1263" width="2.28515625" style="43" customWidth="1"/>
    <col min="1264" max="1265" width="11.42578125" style="43"/>
    <col min="1266" max="1266" width="4.85546875" style="43" customWidth="1"/>
    <col min="1267" max="1268" width="5.140625" style="43" customWidth="1"/>
    <col min="1269" max="1269" width="6.28515625" style="43" customWidth="1"/>
    <col min="1270" max="1270" width="5.7109375" style="43" customWidth="1"/>
    <col min="1271" max="1271" width="5.42578125" style="43" customWidth="1"/>
    <col min="1272" max="1272" width="3.85546875" style="43" customWidth="1"/>
    <col min="1273" max="1273" width="8" style="43" customWidth="1"/>
    <col min="1274" max="1274" width="8.85546875" style="43" customWidth="1"/>
    <col min="1275" max="1518" width="11.42578125" style="43"/>
    <col min="1519" max="1519" width="2.28515625" style="43" customWidth="1"/>
    <col min="1520" max="1521" width="11.42578125" style="43"/>
    <col min="1522" max="1522" width="4.85546875" style="43" customWidth="1"/>
    <col min="1523" max="1524" width="5.140625" style="43" customWidth="1"/>
    <col min="1525" max="1525" width="6.28515625" style="43" customWidth="1"/>
    <col min="1526" max="1526" width="5.7109375" style="43" customWidth="1"/>
    <col min="1527" max="1527" width="5.42578125" style="43" customWidth="1"/>
    <col min="1528" max="1528" width="3.85546875" style="43" customWidth="1"/>
    <col min="1529" max="1529" width="8" style="43" customWidth="1"/>
    <col min="1530" max="1530" width="8.85546875" style="43" customWidth="1"/>
    <col min="1531" max="1774" width="11.42578125" style="43"/>
    <col min="1775" max="1775" width="2.28515625" style="43" customWidth="1"/>
    <col min="1776" max="1777" width="11.42578125" style="43"/>
    <col min="1778" max="1778" width="4.85546875" style="43" customWidth="1"/>
    <col min="1779" max="1780" width="5.140625" style="43" customWidth="1"/>
    <col min="1781" max="1781" width="6.28515625" style="43" customWidth="1"/>
    <col min="1782" max="1782" width="5.7109375" style="43" customWidth="1"/>
    <col min="1783" max="1783" width="5.42578125" style="43" customWidth="1"/>
    <col min="1784" max="1784" width="3.85546875" style="43" customWidth="1"/>
    <col min="1785" max="1785" width="8" style="43" customWidth="1"/>
    <col min="1786" max="1786" width="8.85546875" style="43" customWidth="1"/>
    <col min="1787" max="2030" width="11.42578125" style="43"/>
    <col min="2031" max="2031" width="2.28515625" style="43" customWidth="1"/>
    <col min="2032" max="2033" width="11.42578125" style="43"/>
    <col min="2034" max="2034" width="4.85546875" style="43" customWidth="1"/>
    <col min="2035" max="2036" width="5.140625" style="43" customWidth="1"/>
    <col min="2037" max="2037" width="6.28515625" style="43" customWidth="1"/>
    <col min="2038" max="2038" width="5.7109375" style="43" customWidth="1"/>
    <col min="2039" max="2039" width="5.42578125" style="43" customWidth="1"/>
    <col min="2040" max="2040" width="3.85546875" style="43" customWidth="1"/>
    <col min="2041" max="2041" width="8" style="43" customWidth="1"/>
    <col min="2042" max="2042" width="8.85546875" style="43" customWidth="1"/>
    <col min="2043" max="2286" width="11.42578125" style="43"/>
    <col min="2287" max="2287" width="2.28515625" style="43" customWidth="1"/>
    <col min="2288" max="2289" width="11.42578125" style="43"/>
    <col min="2290" max="2290" width="4.85546875" style="43" customWidth="1"/>
    <col min="2291" max="2292" width="5.140625" style="43" customWidth="1"/>
    <col min="2293" max="2293" width="6.28515625" style="43" customWidth="1"/>
    <col min="2294" max="2294" width="5.7109375" style="43" customWidth="1"/>
    <col min="2295" max="2295" width="5.42578125" style="43" customWidth="1"/>
    <col min="2296" max="2296" width="3.85546875" style="43" customWidth="1"/>
    <col min="2297" max="2297" width="8" style="43" customWidth="1"/>
    <col min="2298" max="2298" width="8.85546875" style="43" customWidth="1"/>
    <col min="2299" max="2542" width="11.42578125" style="43"/>
    <col min="2543" max="2543" width="2.28515625" style="43" customWidth="1"/>
    <col min="2544" max="2545" width="11.42578125" style="43"/>
    <col min="2546" max="2546" width="4.85546875" style="43" customWidth="1"/>
    <col min="2547" max="2548" width="5.140625" style="43" customWidth="1"/>
    <col min="2549" max="2549" width="6.28515625" style="43" customWidth="1"/>
    <col min="2550" max="2550" width="5.7109375" style="43" customWidth="1"/>
    <col min="2551" max="2551" width="5.42578125" style="43" customWidth="1"/>
    <col min="2552" max="2552" width="3.85546875" style="43" customWidth="1"/>
    <col min="2553" max="2553" width="8" style="43" customWidth="1"/>
    <col min="2554" max="2554" width="8.85546875" style="43" customWidth="1"/>
    <col min="2555" max="2798" width="11.42578125" style="43"/>
    <col min="2799" max="2799" width="2.28515625" style="43" customWidth="1"/>
    <col min="2800" max="2801" width="11.42578125" style="43"/>
    <col min="2802" max="2802" width="4.85546875" style="43" customWidth="1"/>
    <col min="2803" max="2804" width="5.140625" style="43" customWidth="1"/>
    <col min="2805" max="2805" width="6.28515625" style="43" customWidth="1"/>
    <col min="2806" max="2806" width="5.7109375" style="43" customWidth="1"/>
    <col min="2807" max="2807" width="5.42578125" style="43" customWidth="1"/>
    <col min="2808" max="2808" width="3.85546875" style="43" customWidth="1"/>
    <col min="2809" max="2809" width="8" style="43" customWidth="1"/>
    <col min="2810" max="2810" width="8.85546875" style="43" customWidth="1"/>
    <col min="2811" max="3054" width="11.42578125" style="43"/>
    <col min="3055" max="3055" width="2.28515625" style="43" customWidth="1"/>
    <col min="3056" max="3057" width="11.42578125" style="43"/>
    <col min="3058" max="3058" width="4.85546875" style="43" customWidth="1"/>
    <col min="3059" max="3060" width="5.140625" style="43" customWidth="1"/>
    <col min="3061" max="3061" width="6.28515625" style="43" customWidth="1"/>
    <col min="3062" max="3062" width="5.7109375" style="43" customWidth="1"/>
    <col min="3063" max="3063" width="5.42578125" style="43" customWidth="1"/>
    <col min="3064" max="3064" width="3.85546875" style="43" customWidth="1"/>
    <col min="3065" max="3065" width="8" style="43" customWidth="1"/>
    <col min="3066" max="3066" width="8.85546875" style="43" customWidth="1"/>
    <col min="3067" max="3310" width="11.42578125" style="43"/>
    <col min="3311" max="3311" width="2.28515625" style="43" customWidth="1"/>
    <col min="3312" max="3313" width="11.42578125" style="43"/>
    <col min="3314" max="3314" width="4.85546875" style="43" customWidth="1"/>
    <col min="3315" max="3316" width="5.140625" style="43" customWidth="1"/>
    <col min="3317" max="3317" width="6.28515625" style="43" customWidth="1"/>
    <col min="3318" max="3318" width="5.7109375" style="43" customWidth="1"/>
    <col min="3319" max="3319" width="5.42578125" style="43" customWidth="1"/>
    <col min="3320" max="3320" width="3.85546875" style="43" customWidth="1"/>
    <col min="3321" max="3321" width="8" style="43" customWidth="1"/>
    <col min="3322" max="3322" width="8.85546875" style="43" customWidth="1"/>
    <col min="3323" max="3566" width="11.42578125" style="43"/>
    <col min="3567" max="3567" width="2.28515625" style="43" customWidth="1"/>
    <col min="3568" max="3569" width="11.42578125" style="43"/>
    <col min="3570" max="3570" width="4.85546875" style="43" customWidth="1"/>
    <col min="3571" max="3572" width="5.140625" style="43" customWidth="1"/>
    <col min="3573" max="3573" width="6.28515625" style="43" customWidth="1"/>
    <col min="3574" max="3574" width="5.7109375" style="43" customWidth="1"/>
    <col min="3575" max="3575" width="5.42578125" style="43" customWidth="1"/>
    <col min="3576" max="3576" width="3.85546875" style="43" customWidth="1"/>
    <col min="3577" max="3577" width="8" style="43" customWidth="1"/>
    <col min="3578" max="3578" width="8.85546875" style="43" customWidth="1"/>
    <col min="3579" max="3822" width="11.42578125" style="43"/>
    <col min="3823" max="3823" width="2.28515625" style="43" customWidth="1"/>
    <col min="3824" max="3825" width="11.42578125" style="43"/>
    <col min="3826" max="3826" width="4.85546875" style="43" customWidth="1"/>
    <col min="3827" max="3828" width="5.140625" style="43" customWidth="1"/>
    <col min="3829" max="3829" width="6.28515625" style="43" customWidth="1"/>
    <col min="3830" max="3830" width="5.7109375" style="43" customWidth="1"/>
    <col min="3831" max="3831" width="5.42578125" style="43" customWidth="1"/>
    <col min="3832" max="3832" width="3.85546875" style="43" customWidth="1"/>
    <col min="3833" max="3833" width="8" style="43" customWidth="1"/>
    <col min="3834" max="3834" width="8.85546875" style="43" customWidth="1"/>
    <col min="3835" max="4078" width="11.42578125" style="43"/>
    <col min="4079" max="4079" width="2.28515625" style="43" customWidth="1"/>
    <col min="4080" max="4081" width="11.42578125" style="43"/>
    <col min="4082" max="4082" width="4.85546875" style="43" customWidth="1"/>
    <col min="4083" max="4084" width="5.140625" style="43" customWidth="1"/>
    <col min="4085" max="4085" width="6.28515625" style="43" customWidth="1"/>
    <col min="4086" max="4086" width="5.7109375" style="43" customWidth="1"/>
    <col min="4087" max="4087" width="5.42578125" style="43" customWidth="1"/>
    <col min="4088" max="4088" width="3.85546875" style="43" customWidth="1"/>
    <col min="4089" max="4089" width="8" style="43" customWidth="1"/>
    <col min="4090" max="4090" width="8.85546875" style="43" customWidth="1"/>
    <col min="4091" max="4334" width="11.42578125" style="43"/>
    <col min="4335" max="4335" width="2.28515625" style="43" customWidth="1"/>
    <col min="4336" max="4337" width="11.42578125" style="43"/>
    <col min="4338" max="4338" width="4.85546875" style="43" customWidth="1"/>
    <col min="4339" max="4340" width="5.140625" style="43" customWidth="1"/>
    <col min="4341" max="4341" width="6.28515625" style="43" customWidth="1"/>
    <col min="4342" max="4342" width="5.7109375" style="43" customWidth="1"/>
    <col min="4343" max="4343" width="5.42578125" style="43" customWidth="1"/>
    <col min="4344" max="4344" width="3.85546875" style="43" customWidth="1"/>
    <col min="4345" max="4345" width="8" style="43" customWidth="1"/>
    <col min="4346" max="4346" width="8.85546875" style="43" customWidth="1"/>
    <col min="4347" max="4590" width="11.42578125" style="43"/>
    <col min="4591" max="4591" width="2.28515625" style="43" customWidth="1"/>
    <col min="4592" max="4593" width="11.42578125" style="43"/>
    <col min="4594" max="4594" width="4.85546875" style="43" customWidth="1"/>
    <col min="4595" max="4596" width="5.140625" style="43" customWidth="1"/>
    <col min="4597" max="4597" width="6.28515625" style="43" customWidth="1"/>
    <col min="4598" max="4598" width="5.7109375" style="43" customWidth="1"/>
    <col min="4599" max="4599" width="5.42578125" style="43" customWidth="1"/>
    <col min="4600" max="4600" width="3.85546875" style="43" customWidth="1"/>
    <col min="4601" max="4601" width="8" style="43" customWidth="1"/>
    <col min="4602" max="4602" width="8.85546875" style="43" customWidth="1"/>
    <col min="4603" max="4846" width="11.42578125" style="43"/>
    <col min="4847" max="4847" width="2.28515625" style="43" customWidth="1"/>
    <col min="4848" max="4849" width="11.42578125" style="43"/>
    <col min="4850" max="4850" width="4.85546875" style="43" customWidth="1"/>
    <col min="4851" max="4852" width="5.140625" style="43" customWidth="1"/>
    <col min="4853" max="4853" width="6.28515625" style="43" customWidth="1"/>
    <col min="4854" max="4854" width="5.7109375" style="43" customWidth="1"/>
    <col min="4855" max="4855" width="5.42578125" style="43" customWidth="1"/>
    <col min="4856" max="4856" width="3.85546875" style="43" customWidth="1"/>
    <col min="4857" max="4857" width="8" style="43" customWidth="1"/>
    <col min="4858" max="4858" width="8.85546875" style="43" customWidth="1"/>
    <col min="4859" max="5102" width="11.42578125" style="43"/>
    <col min="5103" max="5103" width="2.28515625" style="43" customWidth="1"/>
    <col min="5104" max="5105" width="11.42578125" style="43"/>
    <col min="5106" max="5106" width="4.85546875" style="43" customWidth="1"/>
    <col min="5107" max="5108" width="5.140625" style="43" customWidth="1"/>
    <col min="5109" max="5109" width="6.28515625" style="43" customWidth="1"/>
    <col min="5110" max="5110" width="5.7109375" style="43" customWidth="1"/>
    <col min="5111" max="5111" width="5.42578125" style="43" customWidth="1"/>
    <col min="5112" max="5112" width="3.85546875" style="43" customWidth="1"/>
    <col min="5113" max="5113" width="8" style="43" customWidth="1"/>
    <col min="5114" max="5114" width="8.85546875" style="43" customWidth="1"/>
    <col min="5115" max="5358" width="11.42578125" style="43"/>
    <col min="5359" max="5359" width="2.28515625" style="43" customWidth="1"/>
    <col min="5360" max="5361" width="11.42578125" style="43"/>
    <col min="5362" max="5362" width="4.85546875" style="43" customWidth="1"/>
    <col min="5363" max="5364" width="5.140625" style="43" customWidth="1"/>
    <col min="5365" max="5365" width="6.28515625" style="43" customWidth="1"/>
    <col min="5366" max="5366" width="5.7109375" style="43" customWidth="1"/>
    <col min="5367" max="5367" width="5.42578125" style="43" customWidth="1"/>
    <col min="5368" max="5368" width="3.85546875" style="43" customWidth="1"/>
    <col min="5369" max="5369" width="8" style="43" customWidth="1"/>
    <col min="5370" max="5370" width="8.85546875" style="43" customWidth="1"/>
    <col min="5371" max="5614" width="11.42578125" style="43"/>
    <col min="5615" max="5615" width="2.28515625" style="43" customWidth="1"/>
    <col min="5616" max="5617" width="11.42578125" style="43"/>
    <col min="5618" max="5618" width="4.85546875" style="43" customWidth="1"/>
    <col min="5619" max="5620" width="5.140625" style="43" customWidth="1"/>
    <col min="5621" max="5621" width="6.28515625" style="43" customWidth="1"/>
    <col min="5622" max="5622" width="5.7109375" style="43" customWidth="1"/>
    <col min="5623" max="5623" width="5.42578125" style="43" customWidth="1"/>
    <col min="5624" max="5624" width="3.85546875" style="43" customWidth="1"/>
    <col min="5625" max="5625" width="8" style="43" customWidth="1"/>
    <col min="5626" max="5626" width="8.85546875" style="43" customWidth="1"/>
    <col min="5627" max="5870" width="11.42578125" style="43"/>
    <col min="5871" max="5871" width="2.28515625" style="43" customWidth="1"/>
    <col min="5872" max="5873" width="11.42578125" style="43"/>
    <col min="5874" max="5874" width="4.85546875" style="43" customWidth="1"/>
    <col min="5875" max="5876" width="5.140625" style="43" customWidth="1"/>
    <col min="5877" max="5877" width="6.28515625" style="43" customWidth="1"/>
    <col min="5878" max="5878" width="5.7109375" style="43" customWidth="1"/>
    <col min="5879" max="5879" width="5.42578125" style="43" customWidth="1"/>
    <col min="5880" max="5880" width="3.85546875" style="43" customWidth="1"/>
    <col min="5881" max="5881" width="8" style="43" customWidth="1"/>
    <col min="5882" max="5882" width="8.85546875" style="43" customWidth="1"/>
    <col min="5883" max="6126" width="11.42578125" style="43"/>
    <col min="6127" max="6127" width="2.28515625" style="43" customWidth="1"/>
    <col min="6128" max="6129" width="11.42578125" style="43"/>
    <col min="6130" max="6130" width="4.85546875" style="43" customWidth="1"/>
    <col min="6131" max="6132" width="5.140625" style="43" customWidth="1"/>
    <col min="6133" max="6133" width="6.28515625" style="43" customWidth="1"/>
    <col min="6134" max="6134" width="5.7109375" style="43" customWidth="1"/>
    <col min="6135" max="6135" width="5.42578125" style="43" customWidth="1"/>
    <col min="6136" max="6136" width="3.85546875" style="43" customWidth="1"/>
    <col min="6137" max="6137" width="8" style="43" customWidth="1"/>
    <col min="6138" max="6138" width="8.85546875" style="43" customWidth="1"/>
    <col min="6139" max="6382" width="11.42578125" style="43"/>
    <col min="6383" max="6383" width="2.28515625" style="43" customWidth="1"/>
    <col min="6384" max="6385" width="11.42578125" style="43"/>
    <col min="6386" max="6386" width="4.85546875" style="43" customWidth="1"/>
    <col min="6387" max="6388" width="5.140625" style="43" customWidth="1"/>
    <col min="6389" max="6389" width="6.28515625" style="43" customWidth="1"/>
    <col min="6390" max="6390" width="5.7109375" style="43" customWidth="1"/>
    <col min="6391" max="6391" width="5.42578125" style="43" customWidth="1"/>
    <col min="6392" max="6392" width="3.85546875" style="43" customWidth="1"/>
    <col min="6393" max="6393" width="8" style="43" customWidth="1"/>
    <col min="6394" max="6394" width="8.85546875" style="43" customWidth="1"/>
    <col min="6395" max="6638" width="11.42578125" style="43"/>
    <col min="6639" max="6639" width="2.28515625" style="43" customWidth="1"/>
    <col min="6640" max="6641" width="11.42578125" style="43"/>
    <col min="6642" max="6642" width="4.85546875" style="43" customWidth="1"/>
    <col min="6643" max="6644" width="5.140625" style="43" customWidth="1"/>
    <col min="6645" max="6645" width="6.28515625" style="43" customWidth="1"/>
    <col min="6646" max="6646" width="5.7109375" style="43" customWidth="1"/>
    <col min="6647" max="6647" width="5.42578125" style="43" customWidth="1"/>
    <col min="6648" max="6648" width="3.85546875" style="43" customWidth="1"/>
    <col min="6649" max="6649" width="8" style="43" customWidth="1"/>
    <col min="6650" max="6650" width="8.85546875" style="43" customWidth="1"/>
    <col min="6651" max="6894" width="11.42578125" style="43"/>
    <col min="6895" max="6895" width="2.28515625" style="43" customWidth="1"/>
    <col min="6896" max="6897" width="11.42578125" style="43"/>
    <col min="6898" max="6898" width="4.85546875" style="43" customWidth="1"/>
    <col min="6899" max="6900" width="5.140625" style="43" customWidth="1"/>
    <col min="6901" max="6901" width="6.28515625" style="43" customWidth="1"/>
    <col min="6902" max="6902" width="5.7109375" style="43" customWidth="1"/>
    <col min="6903" max="6903" width="5.42578125" style="43" customWidth="1"/>
    <col min="6904" max="6904" width="3.85546875" style="43" customWidth="1"/>
    <col min="6905" max="6905" width="8" style="43" customWidth="1"/>
    <col min="6906" max="6906" width="8.85546875" style="43" customWidth="1"/>
    <col min="6907" max="7150" width="11.42578125" style="43"/>
    <col min="7151" max="7151" width="2.28515625" style="43" customWidth="1"/>
    <col min="7152" max="7153" width="11.42578125" style="43"/>
    <col min="7154" max="7154" width="4.85546875" style="43" customWidth="1"/>
    <col min="7155" max="7156" width="5.140625" style="43" customWidth="1"/>
    <col min="7157" max="7157" width="6.28515625" style="43" customWidth="1"/>
    <col min="7158" max="7158" width="5.7109375" style="43" customWidth="1"/>
    <col min="7159" max="7159" width="5.42578125" style="43" customWidth="1"/>
    <col min="7160" max="7160" width="3.85546875" style="43" customWidth="1"/>
    <col min="7161" max="7161" width="8" style="43" customWidth="1"/>
    <col min="7162" max="7162" width="8.85546875" style="43" customWidth="1"/>
    <col min="7163" max="7406" width="11.42578125" style="43"/>
    <col min="7407" max="7407" width="2.28515625" style="43" customWidth="1"/>
    <col min="7408" max="7409" width="11.42578125" style="43"/>
    <col min="7410" max="7410" width="4.85546875" style="43" customWidth="1"/>
    <col min="7411" max="7412" width="5.140625" style="43" customWidth="1"/>
    <col min="7413" max="7413" width="6.28515625" style="43" customWidth="1"/>
    <col min="7414" max="7414" width="5.7109375" style="43" customWidth="1"/>
    <col min="7415" max="7415" width="5.42578125" style="43" customWidth="1"/>
    <col min="7416" max="7416" width="3.85546875" style="43" customWidth="1"/>
    <col min="7417" max="7417" width="8" style="43" customWidth="1"/>
    <col min="7418" max="7418" width="8.85546875" style="43" customWidth="1"/>
    <col min="7419" max="7662" width="11.42578125" style="43"/>
    <col min="7663" max="7663" width="2.28515625" style="43" customWidth="1"/>
    <col min="7664" max="7665" width="11.42578125" style="43"/>
    <col min="7666" max="7666" width="4.85546875" style="43" customWidth="1"/>
    <col min="7667" max="7668" width="5.140625" style="43" customWidth="1"/>
    <col min="7669" max="7669" width="6.28515625" style="43" customWidth="1"/>
    <col min="7670" max="7670" width="5.7109375" style="43" customWidth="1"/>
    <col min="7671" max="7671" width="5.42578125" style="43" customWidth="1"/>
    <col min="7672" max="7672" width="3.85546875" style="43" customWidth="1"/>
    <col min="7673" max="7673" width="8" style="43" customWidth="1"/>
    <col min="7674" max="7674" width="8.85546875" style="43" customWidth="1"/>
    <col min="7675" max="7918" width="11.42578125" style="43"/>
    <col min="7919" max="7919" width="2.28515625" style="43" customWidth="1"/>
    <col min="7920" max="7921" width="11.42578125" style="43"/>
    <col min="7922" max="7922" width="4.85546875" style="43" customWidth="1"/>
    <col min="7923" max="7924" width="5.140625" style="43" customWidth="1"/>
    <col min="7925" max="7925" width="6.28515625" style="43" customWidth="1"/>
    <col min="7926" max="7926" width="5.7109375" style="43" customWidth="1"/>
    <col min="7927" max="7927" width="5.42578125" style="43" customWidth="1"/>
    <col min="7928" max="7928" width="3.85546875" style="43" customWidth="1"/>
    <col min="7929" max="7929" width="8" style="43" customWidth="1"/>
    <col min="7930" max="7930" width="8.85546875" style="43" customWidth="1"/>
    <col min="7931" max="8174" width="11.42578125" style="43"/>
    <col min="8175" max="8175" width="2.28515625" style="43" customWidth="1"/>
    <col min="8176" max="8177" width="11.42578125" style="43"/>
    <col min="8178" max="8178" width="4.85546875" style="43" customWidth="1"/>
    <col min="8179" max="8180" width="5.140625" style="43" customWidth="1"/>
    <col min="8181" max="8181" width="6.28515625" style="43" customWidth="1"/>
    <col min="8182" max="8182" width="5.7109375" style="43" customWidth="1"/>
    <col min="8183" max="8183" width="5.42578125" style="43" customWidth="1"/>
    <col min="8184" max="8184" width="3.85546875" style="43" customWidth="1"/>
    <col min="8185" max="8185" width="8" style="43" customWidth="1"/>
    <col min="8186" max="8186" width="8.85546875" style="43" customWidth="1"/>
    <col min="8187" max="8430" width="11.42578125" style="43"/>
    <col min="8431" max="8431" width="2.28515625" style="43" customWidth="1"/>
    <col min="8432" max="8433" width="11.42578125" style="43"/>
    <col min="8434" max="8434" width="4.85546875" style="43" customWidth="1"/>
    <col min="8435" max="8436" width="5.140625" style="43" customWidth="1"/>
    <col min="8437" max="8437" width="6.28515625" style="43" customWidth="1"/>
    <col min="8438" max="8438" width="5.7109375" style="43" customWidth="1"/>
    <col min="8439" max="8439" width="5.42578125" style="43" customWidth="1"/>
    <col min="8440" max="8440" width="3.85546875" style="43" customWidth="1"/>
    <col min="8441" max="8441" width="8" style="43" customWidth="1"/>
    <col min="8442" max="8442" width="8.85546875" style="43" customWidth="1"/>
    <col min="8443" max="8686" width="11.42578125" style="43"/>
    <col min="8687" max="8687" width="2.28515625" style="43" customWidth="1"/>
    <col min="8688" max="8689" width="11.42578125" style="43"/>
    <col min="8690" max="8690" width="4.85546875" style="43" customWidth="1"/>
    <col min="8691" max="8692" width="5.140625" style="43" customWidth="1"/>
    <col min="8693" max="8693" width="6.28515625" style="43" customWidth="1"/>
    <col min="8694" max="8694" width="5.7109375" style="43" customWidth="1"/>
    <col min="8695" max="8695" width="5.42578125" style="43" customWidth="1"/>
    <col min="8696" max="8696" width="3.85546875" style="43" customWidth="1"/>
    <col min="8697" max="8697" width="8" style="43" customWidth="1"/>
    <col min="8698" max="8698" width="8.85546875" style="43" customWidth="1"/>
    <col min="8699" max="8942" width="11.42578125" style="43"/>
    <col min="8943" max="8943" width="2.28515625" style="43" customWidth="1"/>
    <col min="8944" max="8945" width="11.42578125" style="43"/>
    <col min="8946" max="8946" width="4.85546875" style="43" customWidth="1"/>
    <col min="8947" max="8948" width="5.140625" style="43" customWidth="1"/>
    <col min="8949" max="8949" width="6.28515625" style="43" customWidth="1"/>
    <col min="8950" max="8950" width="5.7109375" style="43" customWidth="1"/>
    <col min="8951" max="8951" width="5.42578125" style="43" customWidth="1"/>
    <col min="8952" max="8952" width="3.85546875" style="43" customWidth="1"/>
    <col min="8953" max="8953" width="8" style="43" customWidth="1"/>
    <col min="8954" max="8954" width="8.85546875" style="43" customWidth="1"/>
    <col min="8955" max="9198" width="11.42578125" style="43"/>
    <col min="9199" max="9199" width="2.28515625" style="43" customWidth="1"/>
    <col min="9200" max="9201" width="11.42578125" style="43"/>
    <col min="9202" max="9202" width="4.85546875" style="43" customWidth="1"/>
    <col min="9203" max="9204" width="5.140625" style="43" customWidth="1"/>
    <col min="9205" max="9205" width="6.28515625" style="43" customWidth="1"/>
    <col min="9206" max="9206" width="5.7109375" style="43" customWidth="1"/>
    <col min="9207" max="9207" width="5.42578125" style="43" customWidth="1"/>
    <col min="9208" max="9208" width="3.85546875" style="43" customWidth="1"/>
    <col min="9209" max="9209" width="8" style="43" customWidth="1"/>
    <col min="9210" max="9210" width="8.85546875" style="43" customWidth="1"/>
    <col min="9211" max="9454" width="11.42578125" style="43"/>
    <col min="9455" max="9455" width="2.28515625" style="43" customWidth="1"/>
    <col min="9456" max="9457" width="11.42578125" style="43"/>
    <col min="9458" max="9458" width="4.85546875" style="43" customWidth="1"/>
    <col min="9459" max="9460" width="5.140625" style="43" customWidth="1"/>
    <col min="9461" max="9461" width="6.28515625" style="43" customWidth="1"/>
    <col min="9462" max="9462" width="5.7109375" style="43" customWidth="1"/>
    <col min="9463" max="9463" width="5.42578125" style="43" customWidth="1"/>
    <col min="9464" max="9464" width="3.85546875" style="43" customWidth="1"/>
    <col min="9465" max="9465" width="8" style="43" customWidth="1"/>
    <col min="9466" max="9466" width="8.85546875" style="43" customWidth="1"/>
    <col min="9467" max="9710" width="11.42578125" style="43"/>
    <col min="9711" max="9711" width="2.28515625" style="43" customWidth="1"/>
    <col min="9712" max="9713" width="11.42578125" style="43"/>
    <col min="9714" max="9714" width="4.85546875" style="43" customWidth="1"/>
    <col min="9715" max="9716" width="5.140625" style="43" customWidth="1"/>
    <col min="9717" max="9717" width="6.28515625" style="43" customWidth="1"/>
    <col min="9718" max="9718" width="5.7109375" style="43" customWidth="1"/>
    <col min="9719" max="9719" width="5.42578125" style="43" customWidth="1"/>
    <col min="9720" max="9720" width="3.85546875" style="43" customWidth="1"/>
    <col min="9721" max="9721" width="8" style="43" customWidth="1"/>
    <col min="9722" max="9722" width="8.85546875" style="43" customWidth="1"/>
    <col min="9723" max="9966" width="11.42578125" style="43"/>
    <col min="9967" max="9967" width="2.28515625" style="43" customWidth="1"/>
    <col min="9968" max="9969" width="11.42578125" style="43"/>
    <col min="9970" max="9970" width="4.85546875" style="43" customWidth="1"/>
    <col min="9971" max="9972" width="5.140625" style="43" customWidth="1"/>
    <col min="9973" max="9973" width="6.28515625" style="43" customWidth="1"/>
    <col min="9974" max="9974" width="5.7109375" style="43" customWidth="1"/>
    <col min="9975" max="9975" width="5.42578125" style="43" customWidth="1"/>
    <col min="9976" max="9976" width="3.85546875" style="43" customWidth="1"/>
    <col min="9977" max="9977" width="8" style="43" customWidth="1"/>
    <col min="9978" max="9978" width="8.85546875" style="43" customWidth="1"/>
    <col min="9979" max="10222" width="11.42578125" style="43"/>
    <col min="10223" max="10223" width="2.28515625" style="43" customWidth="1"/>
    <col min="10224" max="10225" width="11.42578125" style="43"/>
    <col min="10226" max="10226" width="4.85546875" style="43" customWidth="1"/>
    <col min="10227" max="10228" width="5.140625" style="43" customWidth="1"/>
    <col min="10229" max="10229" width="6.28515625" style="43" customWidth="1"/>
    <col min="10230" max="10230" width="5.7109375" style="43" customWidth="1"/>
    <col min="10231" max="10231" width="5.42578125" style="43" customWidth="1"/>
    <col min="10232" max="10232" width="3.85546875" style="43" customWidth="1"/>
    <col min="10233" max="10233" width="8" style="43" customWidth="1"/>
    <col min="10234" max="10234" width="8.85546875" style="43" customWidth="1"/>
    <col min="10235" max="10478" width="11.42578125" style="43"/>
    <col min="10479" max="10479" width="2.28515625" style="43" customWidth="1"/>
    <col min="10480" max="10481" width="11.42578125" style="43"/>
    <col min="10482" max="10482" width="4.85546875" style="43" customWidth="1"/>
    <col min="10483" max="10484" width="5.140625" style="43" customWidth="1"/>
    <col min="10485" max="10485" width="6.28515625" style="43" customWidth="1"/>
    <col min="10486" max="10486" width="5.7109375" style="43" customWidth="1"/>
    <col min="10487" max="10487" width="5.42578125" style="43" customWidth="1"/>
    <col min="10488" max="10488" width="3.85546875" style="43" customWidth="1"/>
    <col min="10489" max="10489" width="8" style="43" customWidth="1"/>
    <col min="10490" max="10490" width="8.85546875" style="43" customWidth="1"/>
    <col min="10491" max="10734" width="11.42578125" style="43"/>
    <col min="10735" max="10735" width="2.28515625" style="43" customWidth="1"/>
    <col min="10736" max="10737" width="11.42578125" style="43"/>
    <col min="10738" max="10738" width="4.85546875" style="43" customWidth="1"/>
    <col min="10739" max="10740" width="5.140625" style="43" customWidth="1"/>
    <col min="10741" max="10741" width="6.28515625" style="43" customWidth="1"/>
    <col min="10742" max="10742" width="5.7109375" style="43" customWidth="1"/>
    <col min="10743" max="10743" width="5.42578125" style="43" customWidth="1"/>
    <col min="10744" max="10744" width="3.85546875" style="43" customWidth="1"/>
    <col min="10745" max="10745" width="8" style="43" customWidth="1"/>
    <col min="10746" max="10746" width="8.85546875" style="43" customWidth="1"/>
    <col min="10747" max="10990" width="11.42578125" style="43"/>
    <col min="10991" max="10991" width="2.28515625" style="43" customWidth="1"/>
    <col min="10992" max="10993" width="11.42578125" style="43"/>
    <col min="10994" max="10994" width="4.85546875" style="43" customWidth="1"/>
    <col min="10995" max="10996" width="5.140625" style="43" customWidth="1"/>
    <col min="10997" max="10997" width="6.28515625" style="43" customWidth="1"/>
    <col min="10998" max="10998" width="5.7109375" style="43" customWidth="1"/>
    <col min="10999" max="10999" width="5.42578125" style="43" customWidth="1"/>
    <col min="11000" max="11000" width="3.85546875" style="43" customWidth="1"/>
    <col min="11001" max="11001" width="8" style="43" customWidth="1"/>
    <col min="11002" max="11002" width="8.85546875" style="43" customWidth="1"/>
    <col min="11003" max="11246" width="11.42578125" style="43"/>
    <col min="11247" max="11247" width="2.28515625" style="43" customWidth="1"/>
    <col min="11248" max="11249" width="11.42578125" style="43"/>
    <col min="11250" max="11250" width="4.85546875" style="43" customWidth="1"/>
    <col min="11251" max="11252" width="5.140625" style="43" customWidth="1"/>
    <col min="11253" max="11253" width="6.28515625" style="43" customWidth="1"/>
    <col min="11254" max="11254" width="5.7109375" style="43" customWidth="1"/>
    <col min="11255" max="11255" width="5.42578125" style="43" customWidth="1"/>
    <col min="11256" max="11256" width="3.85546875" style="43" customWidth="1"/>
    <col min="11257" max="11257" width="8" style="43" customWidth="1"/>
    <col min="11258" max="11258" width="8.85546875" style="43" customWidth="1"/>
    <col min="11259" max="11502" width="11.42578125" style="43"/>
    <col min="11503" max="11503" width="2.28515625" style="43" customWidth="1"/>
    <col min="11504" max="11505" width="11.42578125" style="43"/>
    <col min="11506" max="11506" width="4.85546875" style="43" customWidth="1"/>
    <col min="11507" max="11508" width="5.140625" style="43" customWidth="1"/>
    <col min="11509" max="11509" width="6.28515625" style="43" customWidth="1"/>
    <col min="11510" max="11510" width="5.7109375" style="43" customWidth="1"/>
    <col min="11511" max="11511" width="5.42578125" style="43" customWidth="1"/>
    <col min="11512" max="11512" width="3.85546875" style="43" customWidth="1"/>
    <col min="11513" max="11513" width="8" style="43" customWidth="1"/>
    <col min="11514" max="11514" width="8.85546875" style="43" customWidth="1"/>
    <col min="11515" max="11758" width="11.42578125" style="43"/>
    <col min="11759" max="11759" width="2.28515625" style="43" customWidth="1"/>
    <col min="11760" max="11761" width="11.42578125" style="43"/>
    <col min="11762" max="11762" width="4.85546875" style="43" customWidth="1"/>
    <col min="11763" max="11764" width="5.140625" style="43" customWidth="1"/>
    <col min="11765" max="11765" width="6.28515625" style="43" customWidth="1"/>
    <col min="11766" max="11766" width="5.7109375" style="43" customWidth="1"/>
    <col min="11767" max="11767" width="5.42578125" style="43" customWidth="1"/>
    <col min="11768" max="11768" width="3.85546875" style="43" customWidth="1"/>
    <col min="11769" max="11769" width="8" style="43" customWidth="1"/>
    <col min="11770" max="11770" width="8.85546875" style="43" customWidth="1"/>
    <col min="11771" max="12014" width="11.42578125" style="43"/>
    <col min="12015" max="12015" width="2.28515625" style="43" customWidth="1"/>
    <col min="12016" max="12017" width="11.42578125" style="43"/>
    <col min="12018" max="12018" width="4.85546875" style="43" customWidth="1"/>
    <col min="12019" max="12020" width="5.140625" style="43" customWidth="1"/>
    <col min="12021" max="12021" width="6.28515625" style="43" customWidth="1"/>
    <col min="12022" max="12022" width="5.7109375" style="43" customWidth="1"/>
    <col min="12023" max="12023" width="5.42578125" style="43" customWidth="1"/>
    <col min="12024" max="12024" width="3.85546875" style="43" customWidth="1"/>
    <col min="12025" max="12025" width="8" style="43" customWidth="1"/>
    <col min="12026" max="12026" width="8.85546875" style="43" customWidth="1"/>
    <col min="12027" max="12270" width="11.42578125" style="43"/>
    <col min="12271" max="12271" width="2.28515625" style="43" customWidth="1"/>
    <col min="12272" max="12273" width="11.42578125" style="43"/>
    <col min="12274" max="12274" width="4.85546875" style="43" customWidth="1"/>
    <col min="12275" max="12276" width="5.140625" style="43" customWidth="1"/>
    <col min="12277" max="12277" width="6.28515625" style="43" customWidth="1"/>
    <col min="12278" max="12278" width="5.7109375" style="43" customWidth="1"/>
    <col min="12279" max="12279" width="5.42578125" style="43" customWidth="1"/>
    <col min="12280" max="12280" width="3.85546875" style="43" customWidth="1"/>
    <col min="12281" max="12281" width="8" style="43" customWidth="1"/>
    <col min="12282" max="12282" width="8.85546875" style="43" customWidth="1"/>
    <col min="12283" max="12526" width="11.42578125" style="43"/>
    <col min="12527" max="12527" width="2.28515625" style="43" customWidth="1"/>
    <col min="12528" max="12529" width="11.42578125" style="43"/>
    <col min="12530" max="12530" width="4.85546875" style="43" customWidth="1"/>
    <col min="12531" max="12532" width="5.140625" style="43" customWidth="1"/>
    <col min="12533" max="12533" width="6.28515625" style="43" customWidth="1"/>
    <col min="12534" max="12534" width="5.7109375" style="43" customWidth="1"/>
    <col min="12535" max="12535" width="5.42578125" style="43" customWidth="1"/>
    <col min="12536" max="12536" width="3.85546875" style="43" customWidth="1"/>
    <col min="12537" max="12537" width="8" style="43" customWidth="1"/>
    <col min="12538" max="12538" width="8.85546875" style="43" customWidth="1"/>
    <col min="12539" max="12782" width="11.42578125" style="43"/>
    <col min="12783" max="12783" width="2.28515625" style="43" customWidth="1"/>
    <col min="12784" max="12785" width="11.42578125" style="43"/>
    <col min="12786" max="12786" width="4.85546875" style="43" customWidth="1"/>
    <col min="12787" max="12788" width="5.140625" style="43" customWidth="1"/>
    <col min="12789" max="12789" width="6.28515625" style="43" customWidth="1"/>
    <col min="12790" max="12790" width="5.7109375" style="43" customWidth="1"/>
    <col min="12791" max="12791" width="5.42578125" style="43" customWidth="1"/>
    <col min="12792" max="12792" width="3.85546875" style="43" customWidth="1"/>
    <col min="12793" max="12793" width="8" style="43" customWidth="1"/>
    <col min="12794" max="12794" width="8.85546875" style="43" customWidth="1"/>
    <col min="12795" max="13038" width="11.42578125" style="43"/>
    <col min="13039" max="13039" width="2.28515625" style="43" customWidth="1"/>
    <col min="13040" max="13041" width="11.42578125" style="43"/>
    <col min="13042" max="13042" width="4.85546875" style="43" customWidth="1"/>
    <col min="13043" max="13044" width="5.140625" style="43" customWidth="1"/>
    <col min="13045" max="13045" width="6.28515625" style="43" customWidth="1"/>
    <col min="13046" max="13046" width="5.7109375" style="43" customWidth="1"/>
    <col min="13047" max="13047" width="5.42578125" style="43" customWidth="1"/>
    <col min="13048" max="13048" width="3.85546875" style="43" customWidth="1"/>
    <col min="13049" max="13049" width="8" style="43" customWidth="1"/>
    <col min="13050" max="13050" width="8.85546875" style="43" customWidth="1"/>
    <col min="13051" max="13294" width="11.42578125" style="43"/>
    <col min="13295" max="13295" width="2.28515625" style="43" customWidth="1"/>
    <col min="13296" max="13297" width="11.42578125" style="43"/>
    <col min="13298" max="13298" width="4.85546875" style="43" customWidth="1"/>
    <col min="13299" max="13300" width="5.140625" style="43" customWidth="1"/>
    <col min="13301" max="13301" width="6.28515625" style="43" customWidth="1"/>
    <col min="13302" max="13302" width="5.7109375" style="43" customWidth="1"/>
    <col min="13303" max="13303" width="5.42578125" style="43" customWidth="1"/>
    <col min="13304" max="13304" width="3.85546875" style="43" customWidth="1"/>
    <col min="13305" max="13305" width="8" style="43" customWidth="1"/>
    <col min="13306" max="13306" width="8.85546875" style="43" customWidth="1"/>
    <col min="13307" max="13550" width="11.42578125" style="43"/>
    <col min="13551" max="13551" width="2.28515625" style="43" customWidth="1"/>
    <col min="13552" max="13553" width="11.42578125" style="43"/>
    <col min="13554" max="13554" width="4.85546875" style="43" customWidth="1"/>
    <col min="13555" max="13556" width="5.140625" style="43" customWidth="1"/>
    <col min="13557" max="13557" width="6.28515625" style="43" customWidth="1"/>
    <col min="13558" max="13558" width="5.7109375" style="43" customWidth="1"/>
    <col min="13559" max="13559" width="5.42578125" style="43" customWidth="1"/>
    <col min="13560" max="13560" width="3.85546875" style="43" customWidth="1"/>
    <col min="13561" max="13561" width="8" style="43" customWidth="1"/>
    <col min="13562" max="13562" width="8.85546875" style="43" customWidth="1"/>
    <col min="13563" max="13806" width="11.42578125" style="43"/>
    <col min="13807" max="13807" width="2.28515625" style="43" customWidth="1"/>
    <col min="13808" max="13809" width="11.42578125" style="43"/>
    <col min="13810" max="13810" width="4.85546875" style="43" customWidth="1"/>
    <col min="13811" max="13812" width="5.140625" style="43" customWidth="1"/>
    <col min="13813" max="13813" width="6.28515625" style="43" customWidth="1"/>
    <col min="13814" max="13814" width="5.7109375" style="43" customWidth="1"/>
    <col min="13815" max="13815" width="5.42578125" style="43" customWidth="1"/>
    <col min="13816" max="13816" width="3.85546875" style="43" customWidth="1"/>
    <col min="13817" max="13817" width="8" style="43" customWidth="1"/>
    <col min="13818" max="13818" width="8.85546875" style="43" customWidth="1"/>
    <col min="13819" max="14062" width="11.42578125" style="43"/>
    <col min="14063" max="14063" width="2.28515625" style="43" customWidth="1"/>
    <col min="14064" max="14065" width="11.42578125" style="43"/>
    <col min="14066" max="14066" width="4.85546875" style="43" customWidth="1"/>
    <col min="14067" max="14068" width="5.140625" style="43" customWidth="1"/>
    <col min="14069" max="14069" width="6.28515625" style="43" customWidth="1"/>
    <col min="14070" max="14070" width="5.7109375" style="43" customWidth="1"/>
    <col min="14071" max="14071" width="5.42578125" style="43" customWidth="1"/>
    <col min="14072" max="14072" width="3.85546875" style="43" customWidth="1"/>
    <col min="14073" max="14073" width="8" style="43" customWidth="1"/>
    <col min="14074" max="14074" width="8.85546875" style="43" customWidth="1"/>
    <col min="14075" max="14318" width="11.42578125" style="43"/>
    <col min="14319" max="14319" width="2.28515625" style="43" customWidth="1"/>
    <col min="14320" max="14321" width="11.42578125" style="43"/>
    <col min="14322" max="14322" width="4.85546875" style="43" customWidth="1"/>
    <col min="14323" max="14324" width="5.140625" style="43" customWidth="1"/>
    <col min="14325" max="14325" width="6.28515625" style="43" customWidth="1"/>
    <col min="14326" max="14326" width="5.7109375" style="43" customWidth="1"/>
    <col min="14327" max="14327" width="5.42578125" style="43" customWidth="1"/>
    <col min="14328" max="14328" width="3.85546875" style="43" customWidth="1"/>
    <col min="14329" max="14329" width="8" style="43" customWidth="1"/>
    <col min="14330" max="14330" width="8.85546875" style="43" customWidth="1"/>
    <col min="14331" max="14574" width="11.42578125" style="43"/>
    <col min="14575" max="14575" width="2.28515625" style="43" customWidth="1"/>
    <col min="14576" max="14577" width="11.42578125" style="43"/>
    <col min="14578" max="14578" width="4.85546875" style="43" customWidth="1"/>
    <col min="14579" max="14580" width="5.140625" style="43" customWidth="1"/>
    <col min="14581" max="14581" width="6.28515625" style="43" customWidth="1"/>
    <col min="14582" max="14582" width="5.7109375" style="43" customWidth="1"/>
    <col min="14583" max="14583" width="5.42578125" style="43" customWidth="1"/>
    <col min="14584" max="14584" width="3.85546875" style="43" customWidth="1"/>
    <col min="14585" max="14585" width="8" style="43" customWidth="1"/>
    <col min="14586" max="14586" width="8.85546875" style="43" customWidth="1"/>
    <col min="14587" max="14830" width="11.42578125" style="43"/>
    <col min="14831" max="14831" width="2.28515625" style="43" customWidth="1"/>
    <col min="14832" max="14833" width="11.42578125" style="43"/>
    <col min="14834" max="14834" width="4.85546875" style="43" customWidth="1"/>
    <col min="14835" max="14836" width="5.140625" style="43" customWidth="1"/>
    <col min="14837" max="14837" width="6.28515625" style="43" customWidth="1"/>
    <col min="14838" max="14838" width="5.7109375" style="43" customWidth="1"/>
    <col min="14839" max="14839" width="5.42578125" style="43" customWidth="1"/>
    <col min="14840" max="14840" width="3.85546875" style="43" customWidth="1"/>
    <col min="14841" max="14841" width="8" style="43" customWidth="1"/>
    <col min="14842" max="14842" width="8.85546875" style="43" customWidth="1"/>
    <col min="14843" max="15086" width="11.42578125" style="43"/>
    <col min="15087" max="15087" width="2.28515625" style="43" customWidth="1"/>
    <col min="15088" max="15089" width="11.42578125" style="43"/>
    <col min="15090" max="15090" width="4.85546875" style="43" customWidth="1"/>
    <col min="15091" max="15092" width="5.140625" style="43" customWidth="1"/>
    <col min="15093" max="15093" width="6.28515625" style="43" customWidth="1"/>
    <col min="15094" max="15094" width="5.7109375" style="43" customWidth="1"/>
    <col min="15095" max="15095" width="5.42578125" style="43" customWidth="1"/>
    <col min="15096" max="15096" width="3.85546875" style="43" customWidth="1"/>
    <col min="15097" max="15097" width="8" style="43" customWidth="1"/>
    <col min="15098" max="15098" width="8.85546875" style="43" customWidth="1"/>
    <col min="15099" max="15342" width="11.42578125" style="43"/>
    <col min="15343" max="15343" width="2.28515625" style="43" customWidth="1"/>
    <col min="15344" max="15345" width="11.42578125" style="43"/>
    <col min="15346" max="15346" width="4.85546875" style="43" customWidth="1"/>
    <col min="15347" max="15348" width="5.140625" style="43" customWidth="1"/>
    <col min="15349" max="15349" width="6.28515625" style="43" customWidth="1"/>
    <col min="15350" max="15350" width="5.7109375" style="43" customWidth="1"/>
    <col min="15351" max="15351" width="5.42578125" style="43" customWidth="1"/>
    <col min="15352" max="15352" width="3.85546875" style="43" customWidth="1"/>
    <col min="15353" max="15353" width="8" style="43" customWidth="1"/>
    <col min="15354" max="15354" width="8.85546875" style="43" customWidth="1"/>
    <col min="15355" max="15598" width="11.42578125" style="43"/>
    <col min="15599" max="15599" width="2.28515625" style="43" customWidth="1"/>
    <col min="15600" max="15601" width="11.42578125" style="43"/>
    <col min="15602" max="15602" width="4.85546875" style="43" customWidth="1"/>
    <col min="15603" max="15604" width="5.140625" style="43" customWidth="1"/>
    <col min="15605" max="15605" width="6.28515625" style="43" customWidth="1"/>
    <col min="15606" max="15606" width="5.7109375" style="43" customWidth="1"/>
    <col min="15607" max="15607" width="5.42578125" style="43" customWidth="1"/>
    <col min="15608" max="15608" width="3.85546875" style="43" customWidth="1"/>
    <col min="15609" max="15609" width="8" style="43" customWidth="1"/>
    <col min="15610" max="15610" width="8.85546875" style="43" customWidth="1"/>
    <col min="15611" max="15854" width="11.42578125" style="43"/>
    <col min="15855" max="15855" width="2.28515625" style="43" customWidth="1"/>
    <col min="15856" max="15857" width="11.42578125" style="43"/>
    <col min="15858" max="15858" width="4.85546875" style="43" customWidth="1"/>
    <col min="15859" max="15860" width="5.140625" style="43" customWidth="1"/>
    <col min="15861" max="15861" width="6.28515625" style="43" customWidth="1"/>
    <col min="15862" max="15862" width="5.7109375" style="43" customWidth="1"/>
    <col min="15863" max="15863" width="5.42578125" style="43" customWidth="1"/>
    <col min="15864" max="15864" width="3.85546875" style="43" customWidth="1"/>
    <col min="15865" max="15865" width="8" style="43" customWidth="1"/>
    <col min="15866" max="15866" width="8.85546875" style="43" customWidth="1"/>
    <col min="15867" max="16110" width="11.42578125" style="43"/>
    <col min="16111" max="16111" width="2.28515625" style="43" customWidth="1"/>
    <col min="16112" max="16113" width="11.42578125" style="43"/>
    <col min="16114" max="16114" width="4.85546875" style="43" customWidth="1"/>
    <col min="16115" max="16116" width="5.140625" style="43" customWidth="1"/>
    <col min="16117" max="16117" width="6.28515625" style="43" customWidth="1"/>
    <col min="16118" max="16118" width="5.7109375" style="43" customWidth="1"/>
    <col min="16119" max="16119" width="5.42578125" style="43" customWidth="1"/>
    <col min="16120" max="16120" width="3.85546875" style="43" customWidth="1"/>
    <col min="16121" max="16121" width="8" style="43" customWidth="1"/>
    <col min="16122" max="16122" width="8.85546875" style="43" customWidth="1"/>
    <col min="16123" max="16384" width="11.42578125" style="43"/>
  </cols>
  <sheetData>
    <row r="1" spans="1:17" ht="12.75" customHeight="1" x14ac:dyDescent="0.2">
      <c r="A1" s="128" t="s">
        <v>178</v>
      </c>
      <c r="B1" s="129" t="s">
        <v>16</v>
      </c>
    </row>
    <row r="2" spans="1:17" ht="12.75" customHeight="1" x14ac:dyDescent="0.2">
      <c r="A2" s="128" t="str">
        <f>'T1'!$C$1</f>
        <v>Tableau 1 - 1er tour - 24 tireurs</v>
      </c>
      <c r="B2" s="128" t="str">
        <f>'T1'!B3</f>
        <v>GOYEC LUDOVIC</v>
      </c>
    </row>
    <row r="3" spans="1:17" ht="12.75" customHeight="1" x14ac:dyDescent="0.2">
      <c r="A3" s="128" t="str">
        <f>'T1'!$C$1</f>
        <v>Tableau 1 - 1er tour - 24 tireurs</v>
      </c>
      <c r="B3" s="128" t="str">
        <f>'T1'!B4</f>
        <v>?</v>
      </c>
    </row>
    <row r="4" spans="1:17" ht="23.25" x14ac:dyDescent="0.35">
      <c r="A4" s="128" t="str">
        <f>'T1'!$C$1</f>
        <v>Tableau 1 - 1er tour - 24 tireurs</v>
      </c>
      <c r="B4" s="128" t="str">
        <f>'T1'!B6</f>
        <v>LUTHEREAU FABIEN</v>
      </c>
      <c r="E4"/>
      <c r="F4"/>
      <c r="G4"/>
      <c r="H4"/>
      <c r="I4" s="122" t="str">
        <f>A2</f>
        <v>Tableau 1 - 1er tour - 24 tireurs</v>
      </c>
      <c r="J4" s="122"/>
      <c r="K4" s="123"/>
      <c r="L4" s="123"/>
      <c r="M4"/>
      <c r="N4"/>
      <c r="O4"/>
      <c r="P4"/>
      <c r="Q4"/>
    </row>
    <row r="5" spans="1:17" ht="12.75" customHeight="1" x14ac:dyDescent="0.2">
      <c r="A5" s="128" t="str">
        <f>'T1'!$C$1</f>
        <v>Tableau 1 - 1er tour - 24 tireurs</v>
      </c>
      <c r="B5" s="128" t="str">
        <f>'T1'!B7</f>
        <v>PIEL AMELIE</v>
      </c>
      <c r="E5"/>
      <c r="F5"/>
      <c r="G5"/>
      <c r="H5"/>
      <c r="I5"/>
      <c r="J5"/>
      <c r="K5" s="45"/>
      <c r="L5" s="45"/>
      <c r="M5"/>
      <c r="N5"/>
      <c r="O5"/>
      <c r="P5"/>
      <c r="Q5"/>
    </row>
    <row r="6" spans="1:17" ht="12.75" customHeight="1" x14ac:dyDescent="0.2">
      <c r="A6" s="128" t="str">
        <f>'T1'!$C$1</f>
        <v>Tableau 1 - 1er tour - 24 tireurs</v>
      </c>
      <c r="B6" s="128" t="str">
        <f>'T1'!B9</f>
        <v>GAMARD NICOLAS</v>
      </c>
      <c r="E6"/>
      <c r="F6"/>
      <c r="G6"/>
      <c r="H6"/>
      <c r="I6"/>
      <c r="J6"/>
      <c r="K6" s="45"/>
      <c r="L6" s="45"/>
      <c r="M6"/>
      <c r="N6"/>
      <c r="O6"/>
      <c r="P6"/>
      <c r="Q6"/>
    </row>
    <row r="7" spans="1:17" ht="12.75" customHeight="1" thickBot="1" x14ac:dyDescent="0.25">
      <c r="A7" s="128" t="str">
        <f>'T1'!$C$1</f>
        <v>Tableau 1 - 1er tour - 24 tireurs</v>
      </c>
      <c r="B7" s="128" t="str">
        <f>'T1'!B10</f>
        <v>MEHDI MEHDI</v>
      </c>
      <c r="E7"/>
      <c r="F7"/>
      <c r="G7"/>
      <c r="H7"/>
      <c r="I7"/>
      <c r="J7"/>
      <c r="K7" s="45"/>
      <c r="L7" s="45"/>
      <c r="M7"/>
      <c r="N7"/>
      <c r="O7"/>
      <c r="P7"/>
      <c r="Q7"/>
    </row>
    <row r="8" spans="1:17" ht="20.100000000000001" customHeight="1" x14ac:dyDescent="0.2">
      <c r="A8" s="128" t="str">
        <f>'T1'!$C$1</f>
        <v>Tableau 1 - 1er tour - 24 tireurs</v>
      </c>
      <c r="B8" s="128" t="str">
        <f>'T1'!B12</f>
        <v>PLANCHENAULT ALAIN</v>
      </c>
      <c r="E8"/>
      <c r="F8" s="585" t="str">
        <f>B2</f>
        <v>GOYEC LUDOVIC</v>
      </c>
      <c r="G8" s="314">
        <f>'T1'!E3</f>
        <v>1</v>
      </c>
      <c r="H8" s="266">
        <v>1</v>
      </c>
      <c r="I8" s="266">
        <v>2</v>
      </c>
      <c r="J8" s="266">
        <v>3</v>
      </c>
      <c r="K8" s="124" t="s">
        <v>129</v>
      </c>
      <c r="L8" s="315" t="s">
        <v>130</v>
      </c>
      <c r="M8" s="585" t="s">
        <v>179</v>
      </c>
      <c r="N8" s="588"/>
      <c r="O8" s="480"/>
      <c r="P8" s="483" t="s">
        <v>180</v>
      </c>
      <c r="Q8"/>
    </row>
    <row r="9" spans="1:17" ht="20.100000000000001" customHeight="1" x14ac:dyDescent="0.2">
      <c r="A9" s="128" t="str">
        <f>'T1'!$C$1</f>
        <v>Tableau 1 - 1er tour - 24 tireurs</v>
      </c>
      <c r="B9" s="128" t="str">
        <f>'T1'!B13</f>
        <v>CENDRIE JEAN PIERRE</v>
      </c>
      <c r="E9"/>
      <c r="F9" s="586"/>
      <c r="G9" s="264" t="s">
        <v>131</v>
      </c>
      <c r="H9" s="264"/>
      <c r="I9" s="264"/>
      <c r="J9" s="264"/>
      <c r="K9" s="126"/>
      <c r="L9" s="301"/>
      <c r="M9" s="572"/>
      <c r="N9" s="301"/>
      <c r="O9" s="480"/>
      <c r="P9" s="484"/>
      <c r="Q9"/>
    </row>
    <row r="10" spans="1:17" ht="20.100000000000001" customHeight="1" x14ac:dyDescent="0.2">
      <c r="A10" s="128" t="str">
        <f>'T1'!$C$1</f>
        <v>Tableau 1 - 1er tour - 24 tireurs</v>
      </c>
      <c r="B10" s="128" t="str">
        <f>'T1'!B15</f>
        <v>DECRIEM ANDRE</v>
      </c>
      <c r="E10"/>
      <c r="F10" s="586"/>
      <c r="G10" s="264" t="s">
        <v>132</v>
      </c>
      <c r="H10" s="264"/>
      <c r="I10" s="264"/>
      <c r="J10" s="264"/>
      <c r="K10" s="126"/>
      <c r="L10" s="311"/>
      <c r="M10" s="572"/>
      <c r="N10" s="301"/>
      <c r="O10" s="480"/>
      <c r="P10" s="484"/>
      <c r="Q10"/>
    </row>
    <row r="11" spans="1:17" ht="20.100000000000001" customHeight="1" thickBot="1" x14ac:dyDescent="0.25">
      <c r="A11" s="128" t="str">
        <f>'T1'!$C$1</f>
        <v>Tableau 1 - 1er tour - 24 tireurs</v>
      </c>
      <c r="B11" s="128" t="str">
        <f>'T1'!B16</f>
        <v>SAUVAGEON CHRISTOPHE</v>
      </c>
      <c r="E11"/>
      <c r="F11" s="589"/>
      <c r="G11" s="303" t="s">
        <v>133</v>
      </c>
      <c r="H11" s="303"/>
      <c r="I11" s="303"/>
      <c r="J11" s="303"/>
      <c r="K11" s="270"/>
      <c r="L11" s="316"/>
      <c r="M11" s="573"/>
      <c r="N11" s="304"/>
      <c r="O11" s="480"/>
      <c r="P11" s="486"/>
      <c r="Q11"/>
    </row>
    <row r="12" spans="1:17" ht="20.100000000000001" customHeight="1" x14ac:dyDescent="0.2">
      <c r="A12" s="128" t="str">
        <f>'T1'!$C$1</f>
        <v>Tableau 1 - 1er tour - 24 tireurs</v>
      </c>
      <c r="B12" s="128" t="str">
        <f>'T1'!B18</f>
        <v>?</v>
      </c>
      <c r="E12"/>
      <c r="F12" s="585" t="str">
        <f>B3</f>
        <v>?</v>
      </c>
      <c r="G12" s="314">
        <f>'T1'!E4</f>
        <v>2</v>
      </c>
      <c r="H12" s="266">
        <v>1</v>
      </c>
      <c r="I12" s="266">
        <v>2</v>
      </c>
      <c r="J12" s="266">
        <v>3</v>
      </c>
      <c r="K12" s="124" t="s">
        <v>129</v>
      </c>
      <c r="L12" s="315" t="s">
        <v>130</v>
      </c>
      <c r="M12" s="585" t="s">
        <v>179</v>
      </c>
      <c r="N12" s="588"/>
      <c r="O12" s="480"/>
      <c r="P12" s="483" t="s">
        <v>180</v>
      </c>
      <c r="Q12"/>
    </row>
    <row r="13" spans="1:17" ht="20.100000000000001" customHeight="1" x14ac:dyDescent="0.2">
      <c r="A13" s="128" t="str">
        <f>'T1'!$C$1</f>
        <v>Tableau 1 - 1er tour - 24 tireurs</v>
      </c>
      <c r="B13" s="128" t="str">
        <f>'T1'!B19</f>
        <v>MORIN MELODIE</v>
      </c>
      <c r="E13"/>
      <c r="F13" s="586"/>
      <c r="G13" s="264" t="s">
        <v>131</v>
      </c>
      <c r="H13" s="264"/>
      <c r="I13" s="264"/>
      <c r="J13" s="264"/>
      <c r="K13" s="126"/>
      <c r="L13" s="301"/>
      <c r="M13" s="572"/>
      <c r="N13" s="301"/>
      <c r="O13" s="480"/>
      <c r="P13" s="484"/>
      <c r="Q13"/>
    </row>
    <row r="14" spans="1:17" s="47" customFormat="1" ht="20.100000000000001" customHeight="1" x14ac:dyDescent="0.2">
      <c r="A14" s="128" t="str">
        <f>'T1'!$C$1</f>
        <v>Tableau 1 - 1er tour - 24 tireurs</v>
      </c>
      <c r="B14" s="128" t="str">
        <f>'T1'!B21</f>
        <v>LAMONZIE JACQUELINE</v>
      </c>
      <c r="C14" s="129"/>
      <c r="E14"/>
      <c r="F14" s="586"/>
      <c r="G14" s="264" t="s">
        <v>132</v>
      </c>
      <c r="H14" s="264"/>
      <c r="I14" s="264"/>
      <c r="J14" s="264"/>
      <c r="K14" s="126"/>
      <c r="L14" s="311"/>
      <c r="M14" s="572"/>
      <c r="N14" s="301"/>
      <c r="O14" s="480"/>
      <c r="P14" s="484"/>
      <c r="Q14"/>
    </row>
    <row r="15" spans="1:17" s="47" customFormat="1" ht="20.100000000000001" customHeight="1" thickBot="1" x14ac:dyDescent="0.25">
      <c r="A15" s="128" t="str">
        <f>'T1'!$C$1</f>
        <v>Tableau 1 - 1er tour - 24 tireurs</v>
      </c>
      <c r="B15" s="128" t="str">
        <f>'T1'!B22</f>
        <v>LEAL OLIVIER</v>
      </c>
      <c r="C15" s="129"/>
      <c r="E15"/>
      <c r="F15" s="587"/>
      <c r="G15" s="265" t="s">
        <v>133</v>
      </c>
      <c r="H15" s="265"/>
      <c r="I15" s="265"/>
      <c r="J15" s="265"/>
      <c r="K15" s="127"/>
      <c r="L15" s="312"/>
      <c r="M15" s="574"/>
      <c r="N15" s="302"/>
      <c r="O15" s="480"/>
      <c r="P15" s="485"/>
      <c r="Q15"/>
    </row>
    <row r="16" spans="1:17" s="47" customFormat="1" ht="12.75" customHeight="1" x14ac:dyDescent="0.2">
      <c r="A16" s="128" t="str">
        <f>'T1'!$C$1</f>
        <v>Tableau 1 - 1er tour - 24 tireurs</v>
      </c>
      <c r="B16" s="128" t="str">
        <f>'T1'!B24</f>
        <v>?</v>
      </c>
      <c r="C16" s="129"/>
      <c r="E16"/>
      <c r="F16"/>
      <c r="G16"/>
      <c r="H16"/>
      <c r="I16"/>
      <c r="J16"/>
      <c r="K16" s="45"/>
      <c r="L16" s="45"/>
      <c r="M16"/>
      <c r="N16"/>
      <c r="O16"/>
      <c r="P16"/>
      <c r="Q16"/>
    </row>
    <row r="17" spans="1:17" s="47" customFormat="1" ht="99.95" customHeight="1" x14ac:dyDescent="0.2">
      <c r="A17" s="128"/>
      <c r="B17" s="128"/>
      <c r="C17" s="129"/>
      <c r="E17"/>
      <c r="F17"/>
      <c r="G17"/>
      <c r="H17"/>
      <c r="I17"/>
      <c r="J17"/>
      <c r="K17" s="45"/>
      <c r="L17" s="45"/>
      <c r="M17"/>
      <c r="N17"/>
      <c r="O17"/>
      <c r="P17"/>
      <c r="Q17"/>
    </row>
    <row r="18" spans="1:17" ht="99.95" customHeight="1" x14ac:dyDescent="0.2">
      <c r="A18" s="128" t="str">
        <f>'T1'!$C$1</f>
        <v>Tableau 1 - 1er tour - 24 tireurs</v>
      </c>
      <c r="B18" s="128" t="str">
        <f>'T1'!B25</f>
        <v>JOUSEAU NADEGE</v>
      </c>
      <c r="E18"/>
      <c r="F18"/>
      <c r="G18"/>
      <c r="H18"/>
      <c r="I18"/>
      <c r="J18"/>
      <c r="K18" s="45"/>
      <c r="L18" s="45"/>
      <c r="M18"/>
      <c r="N18"/>
      <c r="O18"/>
      <c r="P18"/>
      <c r="Q18"/>
    </row>
    <row r="19" spans="1:17" ht="99.95" customHeight="1" x14ac:dyDescent="0.2">
      <c r="A19" s="128" t="str">
        <f>'T1'!$C$1</f>
        <v>Tableau 1 - 1er tour - 24 tireurs</v>
      </c>
      <c r="B19" s="128" t="str">
        <f>'T1'!B27</f>
        <v>?</v>
      </c>
    </row>
    <row r="20" spans="1:17" ht="23.25" x14ac:dyDescent="0.35">
      <c r="A20" s="128" t="str">
        <f>'T1'!$C$1</f>
        <v>Tableau 1 - 1er tour - 24 tireurs</v>
      </c>
      <c r="B20" s="128" t="str">
        <f>'T1'!B28</f>
        <v>GUEBLE JEROME</v>
      </c>
      <c r="E20"/>
      <c r="F20"/>
      <c r="G20"/>
      <c r="H20"/>
      <c r="I20" s="122" t="str">
        <f>A4</f>
        <v>Tableau 1 - 1er tour - 24 tireurs</v>
      </c>
      <c r="J20" s="122"/>
      <c r="K20" s="123"/>
      <c r="L20" s="123"/>
      <c r="M20"/>
      <c r="N20"/>
      <c r="O20"/>
      <c r="P20"/>
      <c r="Q20"/>
    </row>
    <row r="21" spans="1:17" ht="12.75" customHeight="1" x14ac:dyDescent="0.2">
      <c r="A21" s="128" t="str">
        <f>'T1'!$C$1</f>
        <v>Tableau 1 - 1er tour - 24 tireurs</v>
      </c>
      <c r="B21" s="128" t="str">
        <f>'T1'!B30</f>
        <v>DURAND ERIC</v>
      </c>
      <c r="E21"/>
      <c r="F21"/>
      <c r="G21"/>
      <c r="H21"/>
      <c r="I21"/>
      <c r="J21"/>
      <c r="K21" s="45"/>
      <c r="L21" s="45"/>
      <c r="M21"/>
      <c r="N21"/>
      <c r="O21"/>
      <c r="P21"/>
      <c r="Q21"/>
    </row>
    <row r="22" spans="1:17" ht="12.75" customHeight="1" x14ac:dyDescent="0.2">
      <c r="A22" s="128" t="str">
        <f>'T1'!$C$1</f>
        <v>Tableau 1 - 1er tour - 24 tireurs</v>
      </c>
      <c r="B22" s="128" t="str">
        <f>'T1'!B31</f>
        <v>PEINET NOEL</v>
      </c>
      <c r="E22"/>
      <c r="F22"/>
      <c r="G22"/>
      <c r="H22"/>
      <c r="I22"/>
      <c r="J22"/>
      <c r="K22" s="45"/>
      <c r="L22" s="45"/>
      <c r="M22"/>
      <c r="N22"/>
      <c r="O22"/>
      <c r="P22"/>
      <c r="Q22"/>
    </row>
    <row r="23" spans="1:17" ht="12.75" customHeight="1" thickBot="1" x14ac:dyDescent="0.25">
      <c r="A23" s="128" t="str">
        <f>'T1'!$C$1</f>
        <v>Tableau 1 - 1er tour - 24 tireurs</v>
      </c>
      <c r="B23" s="128" t="str">
        <f>'T1'!B33</f>
        <v>NOIZET TONY</v>
      </c>
      <c r="E23"/>
      <c r="F23"/>
      <c r="G23"/>
      <c r="H23"/>
      <c r="I23"/>
      <c r="J23"/>
      <c r="K23" s="45"/>
      <c r="L23" s="45"/>
      <c r="M23"/>
      <c r="N23"/>
      <c r="O23"/>
      <c r="P23"/>
      <c r="Q23"/>
    </row>
    <row r="24" spans="1:17" ht="20.100000000000001" customHeight="1" x14ac:dyDescent="0.2">
      <c r="A24" s="128" t="str">
        <f>'T1'!$C$1</f>
        <v>Tableau 1 - 1er tour - 24 tireurs</v>
      </c>
      <c r="B24" s="128" t="str">
        <f>'T1'!B34</f>
        <v>LEROY ROMEO</v>
      </c>
      <c r="E24"/>
      <c r="F24" s="585" t="str">
        <f>B4</f>
        <v>LUTHEREAU FABIEN</v>
      </c>
      <c r="G24" s="314">
        <f>'T1'!E6</f>
        <v>3</v>
      </c>
      <c r="H24" s="266">
        <v>1</v>
      </c>
      <c r="I24" s="266">
        <v>2</v>
      </c>
      <c r="J24" s="266">
        <v>3</v>
      </c>
      <c r="K24" s="124" t="s">
        <v>129</v>
      </c>
      <c r="L24" s="315" t="s">
        <v>130</v>
      </c>
      <c r="M24" s="585" t="s">
        <v>179</v>
      </c>
      <c r="N24" s="588"/>
      <c r="O24" s="125"/>
      <c r="P24" s="571" t="s">
        <v>180</v>
      </c>
      <c r="Q24"/>
    </row>
    <row r="25" spans="1:17" ht="20.100000000000001" customHeight="1" x14ac:dyDescent="0.2">
      <c r="A25" s="128" t="str">
        <f>'T1'!$C$1</f>
        <v>Tableau 1 - 1er tour - 24 tireurs</v>
      </c>
      <c r="B25" s="128" t="str">
        <f>'T1'!B36</f>
        <v>ANTONELLI KEVIN</v>
      </c>
      <c r="E25"/>
      <c r="F25" s="586"/>
      <c r="G25" s="264" t="s">
        <v>131</v>
      </c>
      <c r="H25" s="264"/>
      <c r="I25" s="12"/>
      <c r="J25" s="264"/>
      <c r="K25" s="126"/>
      <c r="L25" s="301"/>
      <c r="M25" s="572"/>
      <c r="N25" s="301"/>
      <c r="O25" s="480"/>
      <c r="P25" s="481"/>
      <c r="Q25"/>
    </row>
    <row r="26" spans="1:17" ht="20.100000000000001" customHeight="1" x14ac:dyDescent="0.2">
      <c r="A26" s="128" t="str">
        <f>'T1'!$C$1</f>
        <v>Tableau 1 - 1er tour - 24 tireurs</v>
      </c>
      <c r="B26" s="128" t="str">
        <f>'T1'!B37</f>
        <v>ROBERT SOPHIE</v>
      </c>
      <c r="E26"/>
      <c r="F26" s="586"/>
      <c r="G26" s="264" t="s">
        <v>132</v>
      </c>
      <c r="H26" s="264"/>
      <c r="I26" s="264"/>
      <c r="J26" s="264"/>
      <c r="K26" s="126"/>
      <c r="L26" s="311"/>
      <c r="M26" s="572"/>
      <c r="N26" s="301"/>
      <c r="O26" s="480"/>
      <c r="P26" s="481"/>
      <c r="Q26"/>
    </row>
    <row r="27" spans="1:17" ht="20.100000000000001" customHeight="1" thickBot="1" x14ac:dyDescent="0.25">
      <c r="A27" s="128" t="str">
        <f>'T1'!$AE$1</f>
        <v>Tableau 2 - 1er tour - 24 tireurs</v>
      </c>
      <c r="B27" s="128" t="str">
        <f>'T1'!AD3</f>
        <v>JEAN LOVE</v>
      </c>
      <c r="E27"/>
      <c r="F27" s="589"/>
      <c r="G27" s="303" t="s">
        <v>133</v>
      </c>
      <c r="H27" s="303"/>
      <c r="I27" s="303"/>
      <c r="J27" s="303"/>
      <c r="K27" s="270"/>
      <c r="L27" s="316"/>
      <c r="M27" s="573"/>
      <c r="N27" s="304"/>
      <c r="O27" s="480"/>
      <c r="P27" s="481"/>
      <c r="Q27"/>
    </row>
    <row r="28" spans="1:17" ht="20.100000000000001" customHeight="1" x14ac:dyDescent="0.2">
      <c r="A28" s="128" t="str">
        <f>'T1'!$AE$1</f>
        <v>Tableau 2 - 1er tour - 24 tireurs</v>
      </c>
      <c r="B28" s="128" t="str">
        <f>'T1'!AD4</f>
        <v>GOYAULT GWENDOLINE</v>
      </c>
      <c r="E28"/>
      <c r="F28" s="585" t="str">
        <f>B5</f>
        <v>PIEL AMELIE</v>
      </c>
      <c r="G28" s="314">
        <f>'T1'!E7</f>
        <v>4</v>
      </c>
      <c r="H28" s="266">
        <v>1</v>
      </c>
      <c r="I28" s="266">
        <v>2</v>
      </c>
      <c r="J28" s="266">
        <v>3</v>
      </c>
      <c r="K28" s="124" t="s">
        <v>129</v>
      </c>
      <c r="L28" s="315" t="s">
        <v>130</v>
      </c>
      <c r="M28" s="585" t="s">
        <v>179</v>
      </c>
      <c r="N28" s="588"/>
      <c r="O28" s="125"/>
      <c r="P28" s="482" t="s">
        <v>180</v>
      </c>
      <c r="Q28"/>
    </row>
    <row r="29" spans="1:17" ht="20.100000000000001" customHeight="1" x14ac:dyDescent="0.2">
      <c r="A29" s="128" t="str">
        <f>'T1'!$AE$1</f>
        <v>Tableau 2 - 1er tour - 24 tireurs</v>
      </c>
      <c r="B29" s="128" t="str">
        <f>'T1'!AD6</f>
        <v>?</v>
      </c>
      <c r="E29"/>
      <c r="F29" s="586"/>
      <c r="G29" s="264" t="s">
        <v>131</v>
      </c>
      <c r="H29" s="264"/>
      <c r="I29" s="264"/>
      <c r="J29" s="264"/>
      <c r="K29" s="126"/>
      <c r="L29" s="301"/>
      <c r="M29" s="572"/>
      <c r="N29" s="301"/>
      <c r="O29" s="480"/>
      <c r="P29" s="481"/>
      <c r="Q29"/>
    </row>
    <row r="30" spans="1:17" ht="20.100000000000001" customHeight="1" x14ac:dyDescent="0.2">
      <c r="A30" s="128" t="str">
        <f>'T1'!$AE$1</f>
        <v>Tableau 2 - 1er tour - 24 tireurs</v>
      </c>
      <c r="B30" s="128" t="str">
        <f>'T1'!AD7</f>
        <v>LEGRIS CORINNE</v>
      </c>
      <c r="E30"/>
      <c r="F30" s="586"/>
      <c r="G30" s="264" t="s">
        <v>132</v>
      </c>
      <c r="H30" s="264"/>
      <c r="I30" s="264"/>
      <c r="J30" s="264"/>
      <c r="K30" s="126"/>
      <c r="L30" s="311"/>
      <c r="M30" s="572"/>
      <c r="N30" s="301"/>
      <c r="O30" s="480"/>
      <c r="P30" s="481"/>
      <c r="Q30"/>
    </row>
    <row r="31" spans="1:17" ht="20.100000000000001" customHeight="1" thickBot="1" x14ac:dyDescent="0.25">
      <c r="A31" s="128" t="str">
        <f>'T1'!$AE$1</f>
        <v>Tableau 2 - 1er tour - 24 tireurs</v>
      </c>
      <c r="B31" s="128" t="str">
        <f>'T1'!AD9</f>
        <v>LE LOU NATHALIE</v>
      </c>
      <c r="E31"/>
      <c r="F31" s="587"/>
      <c r="G31" s="265" t="s">
        <v>133</v>
      </c>
      <c r="H31" s="265"/>
      <c r="I31" s="265"/>
      <c r="J31" s="265"/>
      <c r="K31" s="127"/>
      <c r="L31" s="312"/>
      <c r="M31" s="574"/>
      <c r="N31" s="302"/>
      <c r="O31" s="480"/>
      <c r="P31" s="481"/>
      <c r="Q31"/>
    </row>
    <row r="32" spans="1:17" ht="12.75" customHeight="1" x14ac:dyDescent="0.2">
      <c r="A32" s="128" t="str">
        <f>'T1'!$AE$1</f>
        <v>Tableau 2 - 1er tour - 24 tireurs</v>
      </c>
      <c r="B32" s="128" t="str">
        <f>'T1'!AD10</f>
        <v>COUAILLIER TOM</v>
      </c>
      <c r="E32"/>
      <c r="F32"/>
      <c r="G32"/>
      <c r="H32"/>
      <c r="I32"/>
      <c r="J32"/>
      <c r="K32" s="45"/>
      <c r="L32" s="45"/>
      <c r="M32"/>
      <c r="N32"/>
      <c r="O32"/>
      <c r="P32"/>
      <c r="Q32"/>
    </row>
    <row r="33" spans="1:17" ht="12.75" customHeight="1" x14ac:dyDescent="0.2">
      <c r="A33" s="128" t="str">
        <f>'T1'!$AE$1</f>
        <v>Tableau 2 - 1er tour - 24 tireurs</v>
      </c>
      <c r="B33" s="128" t="str">
        <f>'T1'!AD12</f>
        <v>?</v>
      </c>
      <c r="E33"/>
      <c r="F33"/>
      <c r="G33"/>
      <c r="H33"/>
      <c r="I33"/>
      <c r="J33"/>
      <c r="K33" s="45"/>
      <c r="L33" s="45"/>
      <c r="M33"/>
      <c r="N33"/>
      <c r="O33"/>
      <c r="P33"/>
      <c r="Q33"/>
    </row>
    <row r="34" spans="1:17" ht="12.75" customHeight="1" x14ac:dyDescent="0.2">
      <c r="A34" s="128" t="str">
        <f>'T1'!$AE$1</f>
        <v>Tableau 2 - 1er tour - 24 tireurs</v>
      </c>
      <c r="B34" s="128" t="str">
        <f>'T1'!AD13</f>
        <v>LEGRIS LEA</v>
      </c>
    </row>
    <row r="35" spans="1:17" ht="23.25" x14ac:dyDescent="0.35">
      <c r="A35" s="128" t="str">
        <f>'T1'!$AE$1</f>
        <v>Tableau 2 - 1er tour - 24 tireurs</v>
      </c>
      <c r="B35" s="128" t="str">
        <f>'T1'!AD15</f>
        <v>BOULLIER ALETHEA</v>
      </c>
      <c r="E35"/>
      <c r="F35"/>
      <c r="G35"/>
      <c r="H35"/>
      <c r="I35" s="122" t="str">
        <f>A6</f>
        <v>Tableau 1 - 1er tour - 24 tireurs</v>
      </c>
      <c r="J35" s="122"/>
      <c r="K35" s="123"/>
      <c r="L35" s="123"/>
      <c r="M35"/>
      <c r="N35"/>
      <c r="O35"/>
      <c r="P35"/>
      <c r="Q35"/>
    </row>
    <row r="36" spans="1:17" ht="12.75" customHeight="1" x14ac:dyDescent="0.2">
      <c r="A36" s="128" t="str">
        <f>'T1'!$AE$1</f>
        <v>Tableau 2 - 1er tour - 24 tireurs</v>
      </c>
      <c r="B36" s="128" t="str">
        <f>'T1'!AD16</f>
        <v>ROY BAPTISTE</v>
      </c>
      <c r="E36"/>
      <c r="F36"/>
      <c r="G36"/>
      <c r="H36"/>
      <c r="I36"/>
      <c r="J36"/>
      <c r="K36" s="45"/>
      <c r="L36" s="45"/>
      <c r="M36"/>
      <c r="N36"/>
      <c r="O36"/>
      <c r="P36"/>
      <c r="Q36"/>
    </row>
    <row r="37" spans="1:17" ht="12.75" customHeight="1" x14ac:dyDescent="0.2">
      <c r="A37" s="128" t="str">
        <f>'T1'!$AE$1</f>
        <v>Tableau 2 - 1er tour - 24 tireurs</v>
      </c>
      <c r="B37" s="128" t="str">
        <f>'T1'!AD18</f>
        <v>?</v>
      </c>
      <c r="E37"/>
      <c r="F37"/>
      <c r="G37"/>
      <c r="H37"/>
      <c r="I37"/>
      <c r="J37"/>
      <c r="K37" s="45"/>
      <c r="L37" s="45"/>
      <c r="M37"/>
      <c r="N37"/>
      <c r="O37"/>
      <c r="P37"/>
      <c r="Q37"/>
    </row>
    <row r="38" spans="1:17" ht="12.75" customHeight="1" thickBot="1" x14ac:dyDescent="0.25">
      <c r="A38" s="128" t="str">
        <f>'T1'!$AE$1</f>
        <v>Tableau 2 - 1er tour - 24 tireurs</v>
      </c>
      <c r="B38" s="128" t="str">
        <f>'T1'!AD19</f>
        <v>VERITE ALEXIS</v>
      </c>
      <c r="E38"/>
      <c r="F38"/>
      <c r="G38"/>
      <c r="H38"/>
      <c r="I38"/>
      <c r="J38"/>
      <c r="K38" s="45"/>
      <c r="L38" s="45"/>
      <c r="M38"/>
      <c r="N38"/>
      <c r="O38"/>
      <c r="P38"/>
      <c r="Q38"/>
    </row>
    <row r="39" spans="1:17" ht="20.100000000000001" customHeight="1" x14ac:dyDescent="0.2">
      <c r="A39" s="128" t="str">
        <f>'T1'!$AE$1</f>
        <v>Tableau 2 - 1er tour - 24 tireurs</v>
      </c>
      <c r="B39" s="128" t="str">
        <f>'T1'!AD21</f>
        <v>DINOUARD MICKAEL</v>
      </c>
      <c r="E39"/>
      <c r="F39" s="585" t="str">
        <f>B6</f>
        <v>GAMARD NICOLAS</v>
      </c>
      <c r="G39" s="314">
        <f>'T1'!E9</f>
        <v>5</v>
      </c>
      <c r="H39" s="266">
        <v>1</v>
      </c>
      <c r="I39" s="266">
        <v>2</v>
      </c>
      <c r="J39" s="266">
        <v>3</v>
      </c>
      <c r="K39" s="124" t="s">
        <v>129</v>
      </c>
      <c r="L39" s="315" t="s">
        <v>130</v>
      </c>
      <c r="M39" s="585" t="s">
        <v>179</v>
      </c>
      <c r="N39" s="588"/>
      <c r="O39" s="480"/>
      <c r="P39" s="483" t="s">
        <v>180</v>
      </c>
      <c r="Q39"/>
    </row>
    <row r="40" spans="1:17" ht="20.100000000000001" customHeight="1" x14ac:dyDescent="0.2">
      <c r="A40" s="128" t="str">
        <f>'T1'!$AE$1</f>
        <v>Tableau 2 - 1er tour - 24 tireurs</v>
      </c>
      <c r="B40" s="128" t="str">
        <f>'T1'!AD22</f>
        <v>CELLE BASTIEN</v>
      </c>
      <c r="E40"/>
      <c r="F40" s="586"/>
      <c r="G40" s="264" t="s">
        <v>131</v>
      </c>
      <c r="H40" s="264"/>
      <c r="I40" s="264"/>
      <c r="J40" s="264"/>
      <c r="K40" s="126"/>
      <c r="L40" s="301"/>
      <c r="M40" s="572"/>
      <c r="N40" s="301"/>
      <c r="O40" s="480"/>
      <c r="P40" s="484"/>
      <c r="Q40"/>
    </row>
    <row r="41" spans="1:17" ht="20.100000000000001" customHeight="1" x14ac:dyDescent="0.2">
      <c r="A41" s="128" t="str">
        <f>'T1'!$AE$1</f>
        <v>Tableau 2 - 1er tour - 24 tireurs</v>
      </c>
      <c r="B41" s="128" t="str">
        <f>'T1'!AD24</f>
        <v>?</v>
      </c>
      <c r="E41"/>
      <c r="F41" s="586"/>
      <c r="G41" s="264" t="s">
        <v>132</v>
      </c>
      <c r="H41" s="264"/>
      <c r="I41" s="264"/>
      <c r="J41" s="264"/>
      <c r="K41" s="126"/>
      <c r="L41" s="311"/>
      <c r="M41" s="572"/>
      <c r="N41" s="301"/>
      <c r="O41" s="480"/>
      <c r="P41" s="484"/>
      <c r="Q41"/>
    </row>
    <row r="42" spans="1:17" ht="20.100000000000001" customHeight="1" thickBot="1" x14ac:dyDescent="0.25">
      <c r="A42" s="128" t="str">
        <f>'T1'!$AE$1</f>
        <v>Tableau 2 - 1er tour - 24 tireurs</v>
      </c>
      <c r="B42" s="128" t="str">
        <f>'T1'!AD25</f>
        <v>MASCHINOT CELINE</v>
      </c>
      <c r="E42"/>
      <c r="F42" s="589"/>
      <c r="G42" s="303" t="s">
        <v>133</v>
      </c>
      <c r="H42" s="303"/>
      <c r="I42" s="303"/>
      <c r="J42" s="303"/>
      <c r="K42" s="270"/>
      <c r="L42" s="316"/>
      <c r="M42" s="573"/>
      <c r="N42" s="304"/>
      <c r="O42" s="480"/>
      <c r="P42" s="485"/>
      <c r="Q42"/>
    </row>
    <row r="43" spans="1:17" ht="20.100000000000001" customHeight="1" x14ac:dyDescent="0.2">
      <c r="A43" s="128" t="str">
        <f>'T1'!$AE$1</f>
        <v>Tableau 2 - 1er tour - 24 tireurs</v>
      </c>
      <c r="B43" s="128" t="str">
        <f>'T1'!AD27</f>
        <v>TRAORE ZOUMANA</v>
      </c>
      <c r="E43"/>
      <c r="F43" s="585" t="str">
        <f>B7</f>
        <v>MEHDI MEHDI</v>
      </c>
      <c r="G43" s="314">
        <f>'T1'!E10</f>
        <v>6</v>
      </c>
      <c r="H43" s="266">
        <v>1</v>
      </c>
      <c r="I43" s="266">
        <v>2</v>
      </c>
      <c r="J43" s="266">
        <v>3</v>
      </c>
      <c r="K43" s="124" t="s">
        <v>129</v>
      </c>
      <c r="L43" s="315" t="s">
        <v>130</v>
      </c>
      <c r="M43" s="585" t="s">
        <v>179</v>
      </c>
      <c r="N43" s="588"/>
      <c r="O43" s="480"/>
      <c r="P43" s="483" t="s">
        <v>180</v>
      </c>
      <c r="Q43"/>
    </row>
    <row r="44" spans="1:17" ht="20.100000000000001" customHeight="1" x14ac:dyDescent="0.2">
      <c r="A44" s="128" t="str">
        <f>'T1'!$AE$1</f>
        <v>Tableau 2 - 1er tour - 24 tireurs</v>
      </c>
      <c r="B44" s="128" t="str">
        <f>'T1'!AD28</f>
        <v>MOREL MICHEL</v>
      </c>
      <c r="E44"/>
      <c r="F44" s="586"/>
      <c r="G44" s="264" t="s">
        <v>131</v>
      </c>
      <c r="H44" s="264"/>
      <c r="I44" s="264"/>
      <c r="J44" s="264"/>
      <c r="K44" s="126"/>
      <c r="L44" s="301"/>
      <c r="M44" s="572"/>
      <c r="N44" s="301"/>
      <c r="O44" s="480"/>
      <c r="P44" s="484"/>
      <c r="Q44"/>
    </row>
    <row r="45" spans="1:17" ht="20.100000000000001" customHeight="1" x14ac:dyDescent="0.2">
      <c r="A45" s="128" t="str">
        <f>'T1'!$AE$1</f>
        <v>Tableau 2 - 1er tour - 24 tireurs</v>
      </c>
      <c r="B45" s="128" t="str">
        <f>'T1'!AD30</f>
        <v>MENDES ANTHONY</v>
      </c>
      <c r="E45"/>
      <c r="F45" s="586"/>
      <c r="G45" s="264" t="s">
        <v>132</v>
      </c>
      <c r="H45" s="264"/>
      <c r="I45" s="264"/>
      <c r="J45" s="264"/>
      <c r="K45" s="126"/>
      <c r="L45" s="311"/>
      <c r="M45" s="572"/>
      <c r="N45" s="301"/>
      <c r="O45" s="480"/>
      <c r="P45" s="484"/>
      <c r="Q45"/>
    </row>
    <row r="46" spans="1:17" ht="20.100000000000001" customHeight="1" thickBot="1" x14ac:dyDescent="0.25">
      <c r="A46" s="128" t="str">
        <f>'T1'!$AE$1</f>
        <v>Tableau 2 - 1er tour - 24 tireurs</v>
      </c>
      <c r="B46" s="128" t="str">
        <f>'T1'!AD31</f>
        <v>BARREL RICHARD</v>
      </c>
      <c r="E46"/>
      <c r="F46" s="587"/>
      <c r="G46" s="265" t="s">
        <v>133</v>
      </c>
      <c r="H46" s="265"/>
      <c r="I46" s="265"/>
      <c r="J46" s="265"/>
      <c r="K46" s="127"/>
      <c r="L46" s="312"/>
      <c r="M46" s="574"/>
      <c r="N46" s="302"/>
      <c r="O46" s="480"/>
      <c r="P46" s="485"/>
      <c r="Q46"/>
    </row>
    <row r="47" spans="1:17" ht="114.95" customHeight="1" x14ac:dyDescent="0.2">
      <c r="A47" s="128" t="str">
        <f>'T1'!$AE$1</f>
        <v>Tableau 2 - 1er tour - 24 tireurs</v>
      </c>
      <c r="B47" s="128" t="str">
        <f>'T1'!AD33</f>
        <v>TAILLON ROMAIN</v>
      </c>
      <c r="E47"/>
      <c r="F47"/>
      <c r="G47"/>
      <c r="H47"/>
      <c r="I47"/>
      <c r="J47"/>
      <c r="K47" s="45"/>
      <c r="L47" s="45"/>
      <c r="M47"/>
      <c r="N47"/>
      <c r="O47"/>
      <c r="P47"/>
      <c r="Q47"/>
    </row>
    <row r="48" spans="1:17" ht="99.95" customHeight="1" x14ac:dyDescent="0.2">
      <c r="A48" s="128" t="str">
        <f>'T1'!$AE$1</f>
        <v>Tableau 2 - 1er tour - 24 tireurs</v>
      </c>
      <c r="B48" s="128" t="str">
        <f>'T1'!AD34</f>
        <v>ANTONOFF NICOLAS</v>
      </c>
      <c r="E48"/>
      <c r="F48"/>
      <c r="G48"/>
      <c r="H48"/>
      <c r="I48"/>
      <c r="J48"/>
      <c r="K48" s="45"/>
      <c r="L48" s="45"/>
      <c r="M48"/>
      <c r="N48"/>
      <c r="O48"/>
      <c r="P48"/>
      <c r="Q48"/>
    </row>
    <row r="49" spans="1:17" ht="99.95" customHeight="1" x14ac:dyDescent="0.2">
      <c r="A49" s="128" t="str">
        <f>'T1'!$AE$1</f>
        <v>Tableau 2 - 1er tour - 24 tireurs</v>
      </c>
      <c r="B49" s="128" t="str">
        <f>'T1'!AD36</f>
        <v>?</v>
      </c>
    </row>
    <row r="50" spans="1:17" ht="23.25" x14ac:dyDescent="0.35">
      <c r="A50" s="128" t="str">
        <f>'T1'!$AE$1</f>
        <v>Tableau 2 - 1er tour - 24 tireurs</v>
      </c>
      <c r="B50" s="128" t="str">
        <f>'T1'!AD37</f>
        <v>MACREZ VALENTIN</v>
      </c>
      <c r="E50"/>
      <c r="F50"/>
      <c r="G50"/>
      <c r="H50"/>
      <c r="I50" s="122" t="str">
        <f>A8</f>
        <v>Tableau 1 - 1er tour - 24 tireurs</v>
      </c>
      <c r="J50" s="122"/>
      <c r="K50" s="123"/>
      <c r="L50" s="123"/>
      <c r="M50"/>
      <c r="N50"/>
      <c r="O50"/>
      <c r="P50"/>
      <c r="Q50"/>
    </row>
    <row r="51" spans="1:17" x14ac:dyDescent="0.2">
      <c r="E51"/>
      <c r="F51"/>
      <c r="G51"/>
      <c r="H51"/>
      <c r="I51"/>
      <c r="J51"/>
      <c r="K51" s="45"/>
      <c r="L51" s="45"/>
      <c r="M51"/>
      <c r="N51"/>
      <c r="O51"/>
      <c r="P51"/>
      <c r="Q51"/>
    </row>
    <row r="52" spans="1:17" x14ac:dyDescent="0.2">
      <c r="E52"/>
      <c r="F52"/>
      <c r="G52"/>
      <c r="H52"/>
      <c r="I52"/>
      <c r="J52"/>
      <c r="K52" s="45"/>
      <c r="L52" s="45"/>
      <c r="M52"/>
      <c r="N52"/>
      <c r="O52"/>
      <c r="P52"/>
      <c r="Q52"/>
    </row>
    <row r="53" spans="1:17" ht="13.5" thickBot="1" x14ac:dyDescent="0.25">
      <c r="E53"/>
      <c r="F53"/>
      <c r="G53"/>
      <c r="H53"/>
      <c r="I53"/>
      <c r="J53"/>
      <c r="K53" s="45"/>
      <c r="L53" s="45"/>
      <c r="M53"/>
      <c r="N53"/>
      <c r="O53"/>
      <c r="P53"/>
      <c r="Q53"/>
    </row>
    <row r="54" spans="1:17" ht="20.100000000000001" customHeight="1" x14ac:dyDescent="0.2">
      <c r="E54"/>
      <c r="F54" s="585" t="str">
        <f>B8</f>
        <v>PLANCHENAULT ALAIN</v>
      </c>
      <c r="G54" s="314">
        <f>'T1'!E12</f>
        <v>7</v>
      </c>
      <c r="H54" s="266">
        <v>1</v>
      </c>
      <c r="I54" s="266">
        <v>2</v>
      </c>
      <c r="J54" s="266">
        <v>3</v>
      </c>
      <c r="K54" s="124" t="s">
        <v>129</v>
      </c>
      <c r="L54" s="315" t="s">
        <v>130</v>
      </c>
      <c r="M54" s="585" t="s">
        <v>179</v>
      </c>
      <c r="N54" s="588"/>
      <c r="O54" s="480"/>
      <c r="P54" s="483" t="s">
        <v>180</v>
      </c>
      <c r="Q54"/>
    </row>
    <row r="55" spans="1:17" ht="20.100000000000001" customHeight="1" x14ac:dyDescent="0.2">
      <c r="E55"/>
      <c r="F55" s="586"/>
      <c r="G55" s="264" t="s">
        <v>131</v>
      </c>
      <c r="H55" s="264"/>
      <c r="I55" s="264"/>
      <c r="J55" s="264"/>
      <c r="K55" s="126"/>
      <c r="L55" s="301"/>
      <c r="M55" s="572"/>
      <c r="N55" s="301"/>
      <c r="O55" s="480"/>
      <c r="P55" s="484"/>
      <c r="Q55"/>
    </row>
    <row r="56" spans="1:17" ht="20.100000000000001" customHeight="1" x14ac:dyDescent="0.2">
      <c r="E56"/>
      <c r="F56" s="586"/>
      <c r="G56" s="264" t="s">
        <v>132</v>
      </c>
      <c r="H56" s="264"/>
      <c r="I56" s="264"/>
      <c r="J56" s="264"/>
      <c r="K56" s="126"/>
      <c r="L56" s="311"/>
      <c r="M56" s="572"/>
      <c r="N56" s="301"/>
      <c r="O56" s="480"/>
      <c r="P56" s="484"/>
      <c r="Q56"/>
    </row>
    <row r="57" spans="1:17" ht="20.100000000000001" customHeight="1" thickBot="1" x14ac:dyDescent="0.25">
      <c r="E57"/>
      <c r="F57" s="589"/>
      <c r="G57" s="303" t="s">
        <v>133</v>
      </c>
      <c r="H57" s="303"/>
      <c r="I57" s="303"/>
      <c r="J57" s="303"/>
      <c r="K57" s="270"/>
      <c r="L57" s="316"/>
      <c r="M57" s="573"/>
      <c r="N57" s="304"/>
      <c r="O57" s="480"/>
      <c r="P57" s="485"/>
      <c r="Q57"/>
    </row>
    <row r="58" spans="1:17" ht="20.100000000000001" customHeight="1" x14ac:dyDescent="0.2">
      <c r="E58"/>
      <c r="F58" s="585" t="str">
        <f>B9</f>
        <v>CENDRIE JEAN PIERRE</v>
      </c>
      <c r="G58" s="314">
        <f>'T1'!E13</f>
        <v>8</v>
      </c>
      <c r="H58" s="266">
        <v>1</v>
      </c>
      <c r="I58" s="266">
        <v>2</v>
      </c>
      <c r="J58" s="266">
        <v>3</v>
      </c>
      <c r="K58" s="124" t="s">
        <v>129</v>
      </c>
      <c r="L58" s="315" t="s">
        <v>130</v>
      </c>
      <c r="M58" s="585" t="s">
        <v>179</v>
      </c>
      <c r="N58" s="588"/>
      <c r="O58" s="480"/>
      <c r="P58" s="483" t="s">
        <v>180</v>
      </c>
      <c r="Q58"/>
    </row>
    <row r="59" spans="1:17" ht="20.100000000000001" customHeight="1" x14ac:dyDescent="0.2">
      <c r="E59"/>
      <c r="F59" s="586"/>
      <c r="G59" s="264" t="s">
        <v>131</v>
      </c>
      <c r="H59" s="264"/>
      <c r="I59" s="264"/>
      <c r="J59" s="264"/>
      <c r="K59" s="126"/>
      <c r="L59" s="301"/>
      <c r="M59" s="572"/>
      <c r="N59" s="301"/>
      <c r="O59" s="480"/>
      <c r="P59" s="484"/>
      <c r="Q59"/>
    </row>
    <row r="60" spans="1:17" ht="20.100000000000001" customHeight="1" x14ac:dyDescent="0.2">
      <c r="E60"/>
      <c r="F60" s="586"/>
      <c r="G60" s="264" t="s">
        <v>132</v>
      </c>
      <c r="H60" s="264"/>
      <c r="I60" s="264"/>
      <c r="J60" s="264"/>
      <c r="K60" s="126"/>
      <c r="L60" s="311"/>
      <c r="M60" s="572"/>
      <c r="N60" s="301"/>
      <c r="O60" s="480"/>
      <c r="P60" s="484"/>
      <c r="Q60"/>
    </row>
    <row r="61" spans="1:17" ht="20.100000000000001" customHeight="1" thickBot="1" x14ac:dyDescent="0.25">
      <c r="E61"/>
      <c r="F61" s="587"/>
      <c r="G61" s="265" t="s">
        <v>133</v>
      </c>
      <c r="H61" s="265"/>
      <c r="I61" s="265"/>
      <c r="J61" s="265"/>
      <c r="K61" s="127"/>
      <c r="L61" s="312"/>
      <c r="M61" s="574"/>
      <c r="N61" s="302"/>
      <c r="O61" s="480"/>
      <c r="P61" s="485"/>
      <c r="Q61"/>
    </row>
    <row r="62" spans="1:17" x14ac:dyDescent="0.2">
      <c r="E62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/>
    </row>
    <row r="63" spans="1:17" x14ac:dyDescent="0.2">
      <c r="E63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/>
    </row>
    <row r="64" spans="1:17" x14ac:dyDescent="0.2">
      <c r="E6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/>
    </row>
    <row r="65" spans="5:17" x14ac:dyDescent="0.2">
      <c r="E65"/>
      <c r="F65"/>
      <c r="G65"/>
      <c r="H65"/>
      <c r="I65"/>
      <c r="J65"/>
      <c r="K65" s="45"/>
      <c r="L65" s="45"/>
      <c r="M65"/>
      <c r="N65"/>
      <c r="O65"/>
      <c r="P65"/>
      <c r="Q65"/>
    </row>
    <row r="66" spans="5:17" x14ac:dyDescent="0.2">
      <c r="E66"/>
      <c r="F66"/>
      <c r="G66"/>
      <c r="H66"/>
      <c r="I66"/>
      <c r="J66"/>
      <c r="K66" s="45"/>
      <c r="L66" s="45"/>
      <c r="M66"/>
      <c r="N66"/>
      <c r="O66"/>
      <c r="P66"/>
      <c r="Q66"/>
    </row>
    <row r="68" spans="5:17" ht="23.25" x14ac:dyDescent="0.35">
      <c r="E68"/>
      <c r="F68"/>
      <c r="G68"/>
      <c r="H68"/>
      <c r="I68" s="122" t="str">
        <f>A10</f>
        <v>Tableau 1 - 1er tour - 24 tireurs</v>
      </c>
      <c r="J68" s="122"/>
      <c r="K68" s="123"/>
      <c r="L68" s="123"/>
      <c r="M68"/>
      <c r="N68"/>
      <c r="O68"/>
      <c r="P68"/>
      <c r="Q68"/>
    </row>
    <row r="69" spans="5:17" x14ac:dyDescent="0.2">
      <c r="E69"/>
      <c r="F69"/>
      <c r="G69"/>
      <c r="H69"/>
      <c r="I69"/>
      <c r="J69"/>
      <c r="K69" s="45"/>
      <c r="L69" s="45"/>
      <c r="M69"/>
      <c r="N69"/>
      <c r="O69"/>
      <c r="P69"/>
      <c r="Q69"/>
    </row>
    <row r="70" spans="5:17" x14ac:dyDescent="0.2">
      <c r="E70"/>
      <c r="F70"/>
      <c r="G70"/>
      <c r="H70"/>
      <c r="I70"/>
      <c r="J70"/>
      <c r="K70" s="45"/>
      <c r="L70" s="45"/>
      <c r="M70"/>
      <c r="N70"/>
      <c r="O70"/>
      <c r="P70"/>
      <c r="Q70"/>
    </row>
    <row r="71" spans="5:17" ht="13.5" thickBot="1" x14ac:dyDescent="0.25">
      <c r="E71"/>
      <c r="F71"/>
      <c r="G71"/>
      <c r="H71"/>
      <c r="I71"/>
      <c r="J71"/>
      <c r="K71" s="45"/>
      <c r="L71" s="45"/>
      <c r="M71"/>
      <c r="N71"/>
      <c r="O71"/>
      <c r="P71"/>
      <c r="Q71"/>
    </row>
    <row r="72" spans="5:17" ht="20.100000000000001" customHeight="1" x14ac:dyDescent="0.2">
      <c r="E72"/>
      <c r="F72" s="585" t="str">
        <f>B10</f>
        <v>DECRIEM ANDRE</v>
      </c>
      <c r="G72" s="314">
        <f>'T1'!E15</f>
        <v>9</v>
      </c>
      <c r="H72" s="266">
        <v>1</v>
      </c>
      <c r="I72" s="266">
        <v>2</v>
      </c>
      <c r="J72" s="266">
        <v>3</v>
      </c>
      <c r="K72" s="124" t="s">
        <v>129</v>
      </c>
      <c r="L72" s="315" t="s">
        <v>130</v>
      </c>
      <c r="M72" s="585" t="s">
        <v>179</v>
      </c>
      <c r="N72" s="588"/>
      <c r="O72" s="480"/>
      <c r="P72" s="483" t="s">
        <v>180</v>
      </c>
      <c r="Q72"/>
    </row>
    <row r="73" spans="5:17" ht="20.100000000000001" customHeight="1" x14ac:dyDescent="0.2">
      <c r="E73"/>
      <c r="F73" s="586"/>
      <c r="G73" s="264" t="s">
        <v>131</v>
      </c>
      <c r="H73" s="264"/>
      <c r="I73" s="264"/>
      <c r="J73" s="264"/>
      <c r="K73" s="126"/>
      <c r="L73" s="301"/>
      <c r="M73" s="572"/>
      <c r="N73" s="301"/>
      <c r="O73" s="480"/>
      <c r="P73" s="484"/>
      <c r="Q73"/>
    </row>
    <row r="74" spans="5:17" ht="20.100000000000001" customHeight="1" x14ac:dyDescent="0.2">
      <c r="E74"/>
      <c r="F74" s="586"/>
      <c r="G74" s="264" t="s">
        <v>132</v>
      </c>
      <c r="H74" s="264"/>
      <c r="I74" s="264"/>
      <c r="J74" s="264"/>
      <c r="K74" s="126"/>
      <c r="L74" s="311"/>
      <c r="M74" s="572"/>
      <c r="N74" s="301"/>
      <c r="O74" s="480"/>
      <c r="P74" s="484"/>
      <c r="Q74"/>
    </row>
    <row r="75" spans="5:17" ht="20.100000000000001" customHeight="1" thickBot="1" x14ac:dyDescent="0.25">
      <c r="E75"/>
      <c r="F75" s="589"/>
      <c r="G75" s="303" t="s">
        <v>133</v>
      </c>
      <c r="H75" s="303"/>
      <c r="I75" s="303"/>
      <c r="J75" s="303"/>
      <c r="K75" s="270"/>
      <c r="L75" s="316"/>
      <c r="M75" s="573"/>
      <c r="N75" s="304"/>
      <c r="O75" s="480"/>
      <c r="P75" s="485"/>
      <c r="Q75"/>
    </row>
    <row r="76" spans="5:17" ht="20.100000000000001" customHeight="1" x14ac:dyDescent="0.2">
      <c r="E76"/>
      <c r="F76" s="585" t="str">
        <f>B11</f>
        <v>SAUVAGEON CHRISTOPHE</v>
      </c>
      <c r="G76" s="314">
        <f>'T1'!E16</f>
        <v>10</v>
      </c>
      <c r="H76" s="266">
        <v>1</v>
      </c>
      <c r="I76" s="266">
        <v>2</v>
      </c>
      <c r="J76" s="266">
        <v>3</v>
      </c>
      <c r="K76" s="124" t="s">
        <v>129</v>
      </c>
      <c r="L76" s="315" t="s">
        <v>130</v>
      </c>
      <c r="M76" s="585" t="s">
        <v>179</v>
      </c>
      <c r="N76" s="588"/>
      <c r="O76" s="480"/>
      <c r="P76" s="483" t="s">
        <v>180</v>
      </c>
      <c r="Q76"/>
    </row>
    <row r="77" spans="5:17" ht="20.100000000000001" customHeight="1" x14ac:dyDescent="0.2">
      <c r="E77"/>
      <c r="F77" s="586"/>
      <c r="G77" s="264" t="s">
        <v>131</v>
      </c>
      <c r="H77" s="264"/>
      <c r="I77" s="264"/>
      <c r="J77" s="264"/>
      <c r="K77" s="126"/>
      <c r="L77" s="301"/>
      <c r="M77" s="572"/>
      <c r="N77" s="301"/>
      <c r="O77" s="480"/>
      <c r="P77" s="484"/>
      <c r="Q77"/>
    </row>
    <row r="78" spans="5:17" ht="20.100000000000001" customHeight="1" x14ac:dyDescent="0.2">
      <c r="E78"/>
      <c r="F78" s="586"/>
      <c r="G78" s="264" t="s">
        <v>132</v>
      </c>
      <c r="H78" s="264"/>
      <c r="I78" s="264"/>
      <c r="J78" s="264"/>
      <c r="K78" s="126"/>
      <c r="L78" s="311"/>
      <c r="M78" s="572"/>
      <c r="N78" s="301"/>
      <c r="O78" s="480"/>
      <c r="P78" s="484"/>
      <c r="Q78"/>
    </row>
    <row r="79" spans="5:17" ht="20.100000000000001" customHeight="1" thickBot="1" x14ac:dyDescent="0.25">
      <c r="E79"/>
      <c r="F79" s="587"/>
      <c r="G79" s="265" t="s">
        <v>133</v>
      </c>
      <c r="H79" s="265"/>
      <c r="I79" s="265"/>
      <c r="J79" s="265"/>
      <c r="K79" s="127"/>
      <c r="L79" s="312"/>
      <c r="M79" s="574"/>
      <c r="N79" s="302"/>
      <c r="O79" s="480"/>
      <c r="P79" s="485"/>
      <c r="Q79"/>
    </row>
    <row r="80" spans="5:17" ht="114.95" customHeight="1" x14ac:dyDescent="0.2">
      <c r="E80"/>
      <c r="F80"/>
      <c r="G80"/>
      <c r="H80"/>
      <c r="I80"/>
      <c r="J80"/>
      <c r="K80" s="45"/>
      <c r="L80" s="45"/>
      <c r="M80"/>
      <c r="N80"/>
      <c r="O80"/>
      <c r="P80"/>
      <c r="Q80"/>
    </row>
    <row r="81" spans="5:17" ht="99.95" customHeight="1" x14ac:dyDescent="0.2">
      <c r="E81"/>
      <c r="F81"/>
      <c r="G81"/>
      <c r="H81"/>
      <c r="I81"/>
      <c r="J81"/>
      <c r="K81" s="45"/>
      <c r="L81" s="45"/>
      <c r="M81"/>
      <c r="N81"/>
      <c r="O81"/>
      <c r="P81"/>
      <c r="Q81"/>
    </row>
    <row r="82" spans="5:17" ht="99.95" customHeight="1" x14ac:dyDescent="0.2"/>
    <row r="83" spans="5:17" ht="23.25" x14ac:dyDescent="0.35">
      <c r="E83"/>
      <c r="F83"/>
      <c r="G83"/>
      <c r="H83"/>
      <c r="I83" s="122" t="str">
        <f>A12</f>
        <v>Tableau 1 - 1er tour - 24 tireurs</v>
      </c>
      <c r="J83" s="122"/>
      <c r="K83" s="123"/>
      <c r="L83" s="123"/>
      <c r="M83"/>
      <c r="N83"/>
      <c r="O83"/>
      <c r="P83"/>
      <c r="Q83"/>
    </row>
    <row r="84" spans="5:17" x14ac:dyDescent="0.2">
      <c r="E84"/>
      <c r="F84"/>
      <c r="G84"/>
      <c r="H84"/>
      <c r="I84"/>
      <c r="J84"/>
      <c r="K84" s="45"/>
      <c r="L84" s="45"/>
      <c r="M84"/>
      <c r="N84"/>
      <c r="O84"/>
      <c r="P84"/>
      <c r="Q84"/>
    </row>
    <row r="85" spans="5:17" x14ac:dyDescent="0.2">
      <c r="E85"/>
      <c r="F85"/>
      <c r="G85"/>
      <c r="H85"/>
      <c r="I85"/>
      <c r="J85"/>
      <c r="K85" s="45"/>
      <c r="L85" s="45"/>
      <c r="M85"/>
      <c r="N85"/>
      <c r="O85"/>
      <c r="P85"/>
      <c r="Q85"/>
    </row>
    <row r="86" spans="5:17" ht="13.5" thickBot="1" x14ac:dyDescent="0.25">
      <c r="E86"/>
      <c r="F86"/>
      <c r="G86"/>
      <c r="H86"/>
      <c r="I86"/>
      <c r="J86"/>
      <c r="K86" s="45"/>
      <c r="L86" s="45"/>
      <c r="M86"/>
      <c r="N86"/>
      <c r="O86"/>
      <c r="P86"/>
      <c r="Q86"/>
    </row>
    <row r="87" spans="5:17" ht="20.100000000000001" customHeight="1" x14ac:dyDescent="0.2">
      <c r="E87"/>
      <c r="F87" s="585" t="str">
        <f>B12</f>
        <v>?</v>
      </c>
      <c r="G87" s="314">
        <f>'T1'!E18</f>
        <v>11</v>
      </c>
      <c r="H87" s="266">
        <v>1</v>
      </c>
      <c r="I87" s="266">
        <v>2</v>
      </c>
      <c r="J87" s="266">
        <v>3</v>
      </c>
      <c r="K87" s="124" t="s">
        <v>129</v>
      </c>
      <c r="L87" s="315" t="s">
        <v>130</v>
      </c>
      <c r="M87" s="585" t="s">
        <v>179</v>
      </c>
      <c r="N87" s="588"/>
      <c r="O87" s="480"/>
      <c r="P87" s="483" t="s">
        <v>180</v>
      </c>
      <c r="Q87"/>
    </row>
    <row r="88" spans="5:17" ht="20.100000000000001" customHeight="1" x14ac:dyDescent="0.2">
      <c r="E88"/>
      <c r="F88" s="586"/>
      <c r="G88" s="264" t="s">
        <v>131</v>
      </c>
      <c r="H88" s="264"/>
      <c r="I88" s="264"/>
      <c r="J88" s="264"/>
      <c r="K88" s="126"/>
      <c r="L88" s="301"/>
      <c r="M88" s="572"/>
      <c r="N88" s="301"/>
      <c r="O88" s="480"/>
      <c r="P88" s="484"/>
      <c r="Q88"/>
    </row>
    <row r="89" spans="5:17" ht="20.100000000000001" customHeight="1" x14ac:dyDescent="0.2">
      <c r="E89"/>
      <c r="F89" s="586"/>
      <c r="G89" s="264" t="s">
        <v>132</v>
      </c>
      <c r="H89" s="264"/>
      <c r="I89" s="264"/>
      <c r="J89" s="264"/>
      <c r="K89" s="126"/>
      <c r="L89" s="311"/>
      <c r="M89" s="572"/>
      <c r="N89" s="301"/>
      <c r="O89" s="480"/>
      <c r="P89" s="484"/>
      <c r="Q89"/>
    </row>
    <row r="90" spans="5:17" ht="20.100000000000001" customHeight="1" thickBot="1" x14ac:dyDescent="0.25">
      <c r="E90"/>
      <c r="F90" s="589"/>
      <c r="G90" s="303" t="s">
        <v>133</v>
      </c>
      <c r="H90" s="303"/>
      <c r="I90" s="303"/>
      <c r="J90" s="303"/>
      <c r="K90" s="270"/>
      <c r="L90" s="316"/>
      <c r="M90" s="573"/>
      <c r="N90" s="304"/>
      <c r="O90" s="480"/>
      <c r="P90" s="485"/>
      <c r="Q90"/>
    </row>
    <row r="91" spans="5:17" ht="20.100000000000001" customHeight="1" x14ac:dyDescent="0.2">
      <c r="E91"/>
      <c r="F91" s="585" t="str">
        <f>B13</f>
        <v>MORIN MELODIE</v>
      </c>
      <c r="G91" s="314">
        <f>'T1'!E19</f>
        <v>12</v>
      </c>
      <c r="H91" s="266">
        <v>1</v>
      </c>
      <c r="I91" s="266">
        <v>2</v>
      </c>
      <c r="J91" s="266">
        <v>3</v>
      </c>
      <c r="K91" s="124" t="s">
        <v>129</v>
      </c>
      <c r="L91" s="315" t="s">
        <v>130</v>
      </c>
      <c r="M91" s="585" t="s">
        <v>179</v>
      </c>
      <c r="N91" s="588"/>
      <c r="O91" s="480"/>
      <c r="P91" s="483" t="s">
        <v>180</v>
      </c>
      <c r="Q91"/>
    </row>
    <row r="92" spans="5:17" ht="20.100000000000001" customHeight="1" x14ac:dyDescent="0.2">
      <c r="E92"/>
      <c r="F92" s="586"/>
      <c r="G92" s="264" t="s">
        <v>131</v>
      </c>
      <c r="H92" s="264"/>
      <c r="I92" s="264"/>
      <c r="J92" s="264"/>
      <c r="K92" s="126"/>
      <c r="L92" s="301"/>
      <c r="M92" s="572"/>
      <c r="N92" s="301"/>
      <c r="O92" s="480"/>
      <c r="P92" s="484"/>
      <c r="Q92"/>
    </row>
    <row r="93" spans="5:17" ht="20.100000000000001" customHeight="1" x14ac:dyDescent="0.2">
      <c r="E93"/>
      <c r="F93" s="586"/>
      <c r="G93" s="264" t="s">
        <v>132</v>
      </c>
      <c r="H93" s="264"/>
      <c r="I93" s="264"/>
      <c r="J93" s="264"/>
      <c r="K93" s="126"/>
      <c r="L93" s="311"/>
      <c r="M93" s="572"/>
      <c r="N93" s="301"/>
      <c r="O93" s="480"/>
      <c r="P93" s="484"/>
      <c r="Q93"/>
    </row>
    <row r="94" spans="5:17" ht="20.100000000000001" customHeight="1" thickBot="1" x14ac:dyDescent="0.25">
      <c r="E94"/>
      <c r="F94" s="587"/>
      <c r="G94" s="265" t="s">
        <v>133</v>
      </c>
      <c r="H94" s="265"/>
      <c r="I94" s="265"/>
      <c r="J94" s="265"/>
      <c r="K94" s="127"/>
      <c r="L94" s="312"/>
      <c r="M94" s="574"/>
      <c r="N94" s="302"/>
      <c r="O94" s="480"/>
      <c r="P94" s="485"/>
      <c r="Q94"/>
    </row>
    <row r="95" spans="5:17" x14ac:dyDescent="0.2">
      <c r="E95"/>
      <c r="F95"/>
      <c r="G95"/>
      <c r="H95"/>
      <c r="I95"/>
      <c r="J95"/>
      <c r="K95" s="45"/>
      <c r="L95" s="45"/>
      <c r="M95"/>
      <c r="N95"/>
      <c r="O95"/>
      <c r="P95"/>
      <c r="Q95"/>
    </row>
    <row r="96" spans="5:17" x14ac:dyDescent="0.2">
      <c r="E96"/>
      <c r="F96"/>
      <c r="G96"/>
      <c r="H96"/>
      <c r="I96"/>
      <c r="J96"/>
      <c r="K96" s="45"/>
      <c r="L96" s="45"/>
      <c r="M96"/>
      <c r="N96"/>
      <c r="O96"/>
      <c r="P96"/>
      <c r="Q96"/>
    </row>
    <row r="98" spans="5:17" ht="23.25" x14ac:dyDescent="0.35">
      <c r="E98"/>
      <c r="F98"/>
      <c r="G98"/>
      <c r="H98"/>
      <c r="I98" s="122" t="str">
        <f>A14</f>
        <v>Tableau 1 - 1er tour - 24 tireurs</v>
      </c>
      <c r="J98" s="122"/>
      <c r="K98" s="123"/>
      <c r="L98" s="123"/>
      <c r="M98"/>
      <c r="N98"/>
      <c r="O98"/>
      <c r="P98"/>
      <c r="Q98"/>
    </row>
    <row r="99" spans="5:17" x14ac:dyDescent="0.2">
      <c r="E99"/>
      <c r="F99"/>
      <c r="G99"/>
      <c r="H99"/>
      <c r="I99"/>
      <c r="J99"/>
      <c r="K99" s="45"/>
      <c r="L99" s="45"/>
      <c r="M99"/>
      <c r="N99"/>
      <c r="O99"/>
      <c r="P99"/>
      <c r="Q99"/>
    </row>
    <row r="100" spans="5:17" x14ac:dyDescent="0.2">
      <c r="E100"/>
      <c r="F100"/>
      <c r="G100"/>
      <c r="H100"/>
      <c r="I100"/>
      <c r="J100"/>
      <c r="K100" s="45"/>
      <c r="L100" s="45"/>
      <c r="M100"/>
      <c r="N100"/>
      <c r="O100"/>
      <c r="P100"/>
      <c r="Q100"/>
    </row>
    <row r="101" spans="5:17" ht="13.5" thickBot="1" x14ac:dyDescent="0.25">
      <c r="E101"/>
      <c r="F101"/>
      <c r="G101"/>
      <c r="H101"/>
      <c r="I101"/>
      <c r="J101"/>
      <c r="K101" s="45"/>
      <c r="L101" s="45"/>
      <c r="M101"/>
      <c r="N101"/>
      <c r="O101"/>
      <c r="P101"/>
      <c r="Q101"/>
    </row>
    <row r="102" spans="5:17" ht="20.100000000000001" customHeight="1" x14ac:dyDescent="0.2">
      <c r="E102"/>
      <c r="F102" s="585" t="str">
        <f>B14</f>
        <v>LAMONZIE JACQUELINE</v>
      </c>
      <c r="G102" s="314">
        <f>'T1'!E21</f>
        <v>12</v>
      </c>
      <c r="H102" s="266">
        <v>1</v>
      </c>
      <c r="I102" s="266">
        <v>2</v>
      </c>
      <c r="J102" s="266">
        <v>3</v>
      </c>
      <c r="K102" s="124" t="s">
        <v>129</v>
      </c>
      <c r="L102" s="315" t="s">
        <v>130</v>
      </c>
      <c r="M102" s="585" t="s">
        <v>179</v>
      </c>
      <c r="N102" s="588"/>
      <c r="O102" s="480"/>
      <c r="P102" s="483" t="s">
        <v>180</v>
      </c>
      <c r="Q102"/>
    </row>
    <row r="103" spans="5:17" ht="20.100000000000001" customHeight="1" x14ac:dyDescent="0.2">
      <c r="E103"/>
      <c r="F103" s="586"/>
      <c r="G103" s="264" t="s">
        <v>131</v>
      </c>
      <c r="H103" s="264"/>
      <c r="I103" s="264"/>
      <c r="J103" s="264"/>
      <c r="K103" s="126"/>
      <c r="L103" s="301"/>
      <c r="M103" s="572"/>
      <c r="N103" s="301"/>
      <c r="O103" s="480"/>
      <c r="P103" s="484"/>
      <c r="Q103"/>
    </row>
    <row r="104" spans="5:17" ht="20.100000000000001" customHeight="1" x14ac:dyDescent="0.2">
      <c r="E104"/>
      <c r="F104" s="586"/>
      <c r="G104" s="264" t="s">
        <v>132</v>
      </c>
      <c r="H104" s="264"/>
      <c r="I104" s="264"/>
      <c r="J104" s="264"/>
      <c r="K104" s="126"/>
      <c r="L104" s="311"/>
      <c r="M104" s="572"/>
      <c r="N104" s="301"/>
      <c r="O104" s="480"/>
      <c r="P104" s="484"/>
      <c r="Q104"/>
    </row>
    <row r="105" spans="5:17" ht="20.100000000000001" customHeight="1" thickBot="1" x14ac:dyDescent="0.25">
      <c r="E105"/>
      <c r="F105" s="589"/>
      <c r="G105" s="303" t="s">
        <v>133</v>
      </c>
      <c r="H105" s="303"/>
      <c r="I105" s="303"/>
      <c r="J105" s="303"/>
      <c r="K105" s="270"/>
      <c r="L105" s="316"/>
      <c r="M105" s="573"/>
      <c r="N105" s="304"/>
      <c r="O105" s="480"/>
      <c r="P105" s="485"/>
      <c r="Q105"/>
    </row>
    <row r="106" spans="5:17" ht="20.100000000000001" customHeight="1" x14ac:dyDescent="0.2">
      <c r="E106"/>
      <c r="F106" s="585" t="str">
        <f>B15</f>
        <v>LEAL OLIVIER</v>
      </c>
      <c r="G106" s="314">
        <f>'T1'!E22</f>
        <v>14</v>
      </c>
      <c r="H106" s="266">
        <v>1</v>
      </c>
      <c r="I106" s="266">
        <v>2</v>
      </c>
      <c r="J106" s="266">
        <v>3</v>
      </c>
      <c r="K106" s="124" t="s">
        <v>129</v>
      </c>
      <c r="L106" s="315" t="s">
        <v>130</v>
      </c>
      <c r="M106" s="585" t="s">
        <v>179</v>
      </c>
      <c r="N106" s="588"/>
      <c r="O106" s="480"/>
      <c r="P106" s="483" t="s">
        <v>180</v>
      </c>
      <c r="Q106"/>
    </row>
    <row r="107" spans="5:17" ht="20.100000000000001" customHeight="1" x14ac:dyDescent="0.2">
      <c r="E107"/>
      <c r="F107" s="586"/>
      <c r="G107" s="264" t="s">
        <v>131</v>
      </c>
      <c r="H107" s="264"/>
      <c r="I107" s="264"/>
      <c r="J107" s="264"/>
      <c r="K107" s="126"/>
      <c r="L107" s="301"/>
      <c r="M107" s="572"/>
      <c r="N107" s="301"/>
      <c r="O107" s="480"/>
      <c r="P107" s="484"/>
      <c r="Q107"/>
    </row>
    <row r="108" spans="5:17" ht="20.100000000000001" customHeight="1" x14ac:dyDescent="0.2">
      <c r="E108"/>
      <c r="F108" s="586"/>
      <c r="G108" s="264" t="s">
        <v>132</v>
      </c>
      <c r="H108" s="264"/>
      <c r="I108" s="264"/>
      <c r="J108" s="264"/>
      <c r="K108" s="126"/>
      <c r="L108" s="311"/>
      <c r="M108" s="572"/>
      <c r="N108" s="301"/>
      <c r="O108" s="480"/>
      <c r="P108" s="484"/>
      <c r="Q108"/>
    </row>
    <row r="109" spans="5:17" ht="20.100000000000001" customHeight="1" thickBot="1" x14ac:dyDescent="0.25">
      <c r="E109"/>
      <c r="F109" s="587"/>
      <c r="G109" s="265" t="s">
        <v>133</v>
      </c>
      <c r="H109" s="265"/>
      <c r="I109" s="265"/>
      <c r="J109" s="265"/>
      <c r="K109" s="127"/>
      <c r="L109" s="312"/>
      <c r="M109" s="574"/>
      <c r="N109" s="302"/>
      <c r="O109" s="480"/>
      <c r="P109" s="485"/>
      <c r="Q109"/>
    </row>
    <row r="110" spans="5:17" ht="114.95" customHeight="1" x14ac:dyDescent="0.2">
      <c r="E110"/>
      <c r="F110"/>
      <c r="G110"/>
      <c r="H110"/>
      <c r="I110"/>
      <c r="J110"/>
      <c r="K110" s="45"/>
      <c r="L110" s="45"/>
      <c r="M110"/>
      <c r="N110"/>
      <c r="O110"/>
      <c r="P110"/>
      <c r="Q110"/>
    </row>
    <row r="111" spans="5:17" ht="114.95" customHeight="1" x14ac:dyDescent="0.2">
      <c r="E111"/>
      <c r="F111"/>
      <c r="G111"/>
      <c r="H111"/>
      <c r="I111"/>
      <c r="J111"/>
      <c r="K111" s="45"/>
      <c r="L111" s="45"/>
      <c r="M111"/>
      <c r="N111"/>
      <c r="O111"/>
      <c r="P111"/>
      <c r="Q111"/>
    </row>
    <row r="112" spans="5:17" ht="114.95" customHeight="1" x14ac:dyDescent="0.2"/>
    <row r="113" spans="5:17" ht="23.25" x14ac:dyDescent="0.35">
      <c r="E113"/>
      <c r="F113"/>
      <c r="G113"/>
      <c r="H113"/>
      <c r="I113" s="122" t="str">
        <f>A16</f>
        <v>Tableau 1 - 1er tour - 24 tireurs</v>
      </c>
      <c r="J113" s="122"/>
      <c r="K113" s="123"/>
      <c r="L113" s="123"/>
      <c r="M113"/>
      <c r="N113"/>
      <c r="O113"/>
      <c r="P113"/>
      <c r="Q113"/>
    </row>
    <row r="114" spans="5:17" x14ac:dyDescent="0.2">
      <c r="E114"/>
      <c r="F114"/>
      <c r="G114"/>
      <c r="H114"/>
      <c r="I114"/>
      <c r="J114"/>
      <c r="K114" s="45"/>
      <c r="L114" s="45"/>
      <c r="M114"/>
      <c r="N114"/>
      <c r="O114"/>
      <c r="P114"/>
      <c r="Q114"/>
    </row>
    <row r="115" spans="5:17" x14ac:dyDescent="0.2">
      <c r="E115"/>
      <c r="F115"/>
      <c r="G115"/>
      <c r="H115"/>
      <c r="I115"/>
      <c r="J115"/>
      <c r="K115" s="45"/>
      <c r="L115" s="45"/>
      <c r="M115"/>
      <c r="N115"/>
      <c r="O115"/>
      <c r="P115"/>
      <c r="Q115"/>
    </row>
    <row r="116" spans="5:17" ht="13.5" thickBot="1" x14ac:dyDescent="0.25">
      <c r="E116"/>
      <c r="F116"/>
      <c r="G116"/>
      <c r="H116"/>
      <c r="I116"/>
      <c r="J116"/>
      <c r="K116" s="45"/>
      <c r="L116" s="45"/>
      <c r="M116"/>
      <c r="N116"/>
      <c r="O116"/>
      <c r="P116"/>
      <c r="Q116"/>
    </row>
    <row r="117" spans="5:17" ht="20.100000000000001" customHeight="1" x14ac:dyDescent="0.2">
      <c r="E117"/>
      <c r="F117" s="585" t="str">
        <f>B16</f>
        <v>?</v>
      </c>
      <c r="G117" s="314">
        <f>'T1'!E24</f>
        <v>15</v>
      </c>
      <c r="H117" s="266">
        <v>1</v>
      </c>
      <c r="I117" s="266">
        <v>2</v>
      </c>
      <c r="J117" s="266">
        <v>3</v>
      </c>
      <c r="K117" s="124" t="s">
        <v>129</v>
      </c>
      <c r="L117" s="315" t="s">
        <v>130</v>
      </c>
      <c r="M117" s="585" t="s">
        <v>179</v>
      </c>
      <c r="N117" s="588"/>
      <c r="O117" s="480"/>
      <c r="P117" s="483" t="s">
        <v>180</v>
      </c>
      <c r="Q117"/>
    </row>
    <row r="118" spans="5:17" ht="20.100000000000001" customHeight="1" x14ac:dyDescent="0.2">
      <c r="E118"/>
      <c r="F118" s="586"/>
      <c r="G118" s="264" t="s">
        <v>131</v>
      </c>
      <c r="H118" s="264"/>
      <c r="I118" s="264"/>
      <c r="J118" s="264"/>
      <c r="K118" s="126"/>
      <c r="L118" s="301"/>
      <c r="M118" s="572"/>
      <c r="N118" s="301"/>
      <c r="O118" s="480"/>
      <c r="P118" s="484"/>
      <c r="Q118"/>
    </row>
    <row r="119" spans="5:17" ht="20.100000000000001" customHeight="1" x14ac:dyDescent="0.2">
      <c r="E119"/>
      <c r="F119" s="586"/>
      <c r="G119" s="264" t="s">
        <v>132</v>
      </c>
      <c r="H119" s="264"/>
      <c r="I119" s="264"/>
      <c r="J119" s="264"/>
      <c r="K119" s="126"/>
      <c r="L119" s="311"/>
      <c r="M119" s="572"/>
      <c r="N119" s="301"/>
      <c r="O119" s="480"/>
      <c r="P119" s="484"/>
      <c r="Q119"/>
    </row>
    <row r="120" spans="5:17" ht="20.100000000000001" customHeight="1" thickBot="1" x14ac:dyDescent="0.25">
      <c r="E120"/>
      <c r="F120" s="589"/>
      <c r="G120" s="303" t="s">
        <v>133</v>
      </c>
      <c r="H120" s="303"/>
      <c r="I120" s="303"/>
      <c r="J120" s="303"/>
      <c r="K120" s="270"/>
      <c r="L120" s="316"/>
      <c r="M120" s="573"/>
      <c r="N120" s="304"/>
      <c r="O120" s="480"/>
      <c r="P120" s="485"/>
      <c r="Q120"/>
    </row>
    <row r="121" spans="5:17" ht="20.100000000000001" customHeight="1" x14ac:dyDescent="0.2">
      <c r="E121"/>
      <c r="F121" s="585" t="str">
        <f>B18</f>
        <v>JOUSEAU NADEGE</v>
      </c>
      <c r="G121" s="314">
        <f>'T1'!E25</f>
        <v>16</v>
      </c>
      <c r="H121" s="266">
        <v>1</v>
      </c>
      <c r="I121" s="266">
        <v>2</v>
      </c>
      <c r="J121" s="266">
        <v>3</v>
      </c>
      <c r="K121" s="124" t="s">
        <v>129</v>
      </c>
      <c r="L121" s="315" t="s">
        <v>130</v>
      </c>
      <c r="M121" s="585" t="s">
        <v>179</v>
      </c>
      <c r="N121" s="588"/>
      <c r="O121" s="480"/>
      <c r="P121" s="483" t="s">
        <v>180</v>
      </c>
      <c r="Q121"/>
    </row>
    <row r="122" spans="5:17" ht="20.100000000000001" customHeight="1" x14ac:dyDescent="0.2">
      <c r="E122"/>
      <c r="F122" s="586"/>
      <c r="G122" s="264" t="s">
        <v>131</v>
      </c>
      <c r="H122" s="264"/>
      <c r="I122" s="264"/>
      <c r="J122" s="264"/>
      <c r="K122" s="126"/>
      <c r="L122" s="301"/>
      <c r="M122" s="572"/>
      <c r="N122" s="301"/>
      <c r="O122" s="480"/>
      <c r="P122" s="484"/>
      <c r="Q122"/>
    </row>
    <row r="123" spans="5:17" ht="20.100000000000001" customHeight="1" x14ac:dyDescent="0.2">
      <c r="E123"/>
      <c r="F123" s="586"/>
      <c r="G123" s="264" t="s">
        <v>132</v>
      </c>
      <c r="H123" s="264"/>
      <c r="I123" s="264"/>
      <c r="J123" s="264"/>
      <c r="K123" s="126"/>
      <c r="L123" s="311"/>
      <c r="M123" s="572"/>
      <c r="N123" s="301"/>
      <c r="O123" s="480"/>
      <c r="P123" s="484"/>
      <c r="Q123"/>
    </row>
    <row r="124" spans="5:17" ht="20.100000000000001" customHeight="1" thickBot="1" x14ac:dyDescent="0.25">
      <c r="E124"/>
      <c r="F124" s="587"/>
      <c r="G124" s="265" t="s">
        <v>133</v>
      </c>
      <c r="H124" s="265"/>
      <c r="I124" s="265"/>
      <c r="J124" s="265"/>
      <c r="K124" s="127"/>
      <c r="L124" s="312"/>
      <c r="M124" s="574"/>
      <c r="N124" s="302"/>
      <c r="O124" s="480"/>
      <c r="P124" s="485"/>
      <c r="Q124"/>
    </row>
    <row r="125" spans="5:17" x14ac:dyDescent="0.2">
      <c r="E125"/>
      <c r="F125"/>
      <c r="G125"/>
      <c r="H125"/>
      <c r="I125"/>
      <c r="J125"/>
      <c r="K125" s="45"/>
      <c r="L125" s="45"/>
      <c r="M125"/>
      <c r="N125"/>
      <c r="O125"/>
      <c r="P125"/>
      <c r="Q125"/>
    </row>
    <row r="126" spans="5:17" x14ac:dyDescent="0.2">
      <c r="E126"/>
      <c r="F126"/>
      <c r="G126"/>
      <c r="H126"/>
      <c r="I126"/>
      <c r="J126"/>
      <c r="K126" s="45"/>
      <c r="L126" s="45"/>
      <c r="M126"/>
      <c r="N126"/>
      <c r="O126"/>
      <c r="P126"/>
      <c r="Q126"/>
    </row>
    <row r="128" spans="5:17" ht="23.25" x14ac:dyDescent="0.35">
      <c r="E128"/>
      <c r="F128"/>
      <c r="G128"/>
      <c r="H128"/>
      <c r="I128" s="122" t="str">
        <f>A19</f>
        <v>Tableau 1 - 1er tour - 24 tireurs</v>
      </c>
      <c r="J128" s="122"/>
      <c r="K128" s="123"/>
      <c r="L128" s="123"/>
      <c r="M128"/>
      <c r="N128"/>
      <c r="O128"/>
      <c r="P128"/>
      <c r="Q128"/>
    </row>
    <row r="129" spans="5:17" x14ac:dyDescent="0.2">
      <c r="E129"/>
      <c r="F129"/>
      <c r="G129"/>
      <c r="H129"/>
      <c r="I129"/>
      <c r="J129"/>
      <c r="K129" s="45"/>
      <c r="L129" s="45"/>
      <c r="M129"/>
      <c r="N129"/>
      <c r="O129"/>
      <c r="P129"/>
      <c r="Q129"/>
    </row>
    <row r="130" spans="5:17" x14ac:dyDescent="0.2">
      <c r="E130"/>
      <c r="F130"/>
      <c r="G130"/>
      <c r="H130"/>
      <c r="I130"/>
      <c r="J130"/>
      <c r="K130" s="45"/>
      <c r="L130" s="45"/>
      <c r="M130"/>
      <c r="N130"/>
      <c r="O130"/>
      <c r="P130"/>
      <c r="Q130"/>
    </row>
    <row r="131" spans="5:17" ht="13.5" thickBot="1" x14ac:dyDescent="0.25">
      <c r="E131"/>
      <c r="F131"/>
      <c r="G131"/>
      <c r="H131"/>
      <c r="I131"/>
      <c r="J131"/>
      <c r="K131" s="45"/>
      <c r="L131" s="45"/>
      <c r="M131"/>
      <c r="N131"/>
      <c r="O131"/>
      <c r="P131"/>
      <c r="Q131"/>
    </row>
    <row r="132" spans="5:17" ht="20.100000000000001" customHeight="1" x14ac:dyDescent="0.2">
      <c r="E132"/>
      <c r="F132" s="585" t="str">
        <f>B19</f>
        <v>?</v>
      </c>
      <c r="G132" s="314">
        <f>'T1'!E27</f>
        <v>17</v>
      </c>
      <c r="H132" s="266">
        <v>1</v>
      </c>
      <c r="I132" s="266">
        <v>2</v>
      </c>
      <c r="J132" s="266">
        <v>3</v>
      </c>
      <c r="K132" s="124" t="s">
        <v>129</v>
      </c>
      <c r="L132" s="315" t="s">
        <v>130</v>
      </c>
      <c r="M132" s="585" t="s">
        <v>179</v>
      </c>
      <c r="N132" s="588"/>
      <c r="O132" s="480"/>
      <c r="P132" s="483" t="s">
        <v>180</v>
      </c>
      <c r="Q132"/>
    </row>
    <row r="133" spans="5:17" ht="20.100000000000001" customHeight="1" x14ac:dyDescent="0.2">
      <c r="E133"/>
      <c r="F133" s="586"/>
      <c r="G133" s="264" t="s">
        <v>131</v>
      </c>
      <c r="H133" s="264"/>
      <c r="I133" s="264"/>
      <c r="J133" s="264"/>
      <c r="K133" s="126"/>
      <c r="L133" s="301"/>
      <c r="M133" s="572"/>
      <c r="N133" s="301"/>
      <c r="O133" s="480"/>
      <c r="P133" s="484"/>
      <c r="Q133"/>
    </row>
    <row r="134" spans="5:17" ht="20.100000000000001" customHeight="1" x14ac:dyDescent="0.2">
      <c r="E134"/>
      <c r="F134" s="586"/>
      <c r="G134" s="264" t="s">
        <v>132</v>
      </c>
      <c r="H134" s="264"/>
      <c r="I134" s="264"/>
      <c r="J134" s="264"/>
      <c r="K134" s="126"/>
      <c r="L134" s="311"/>
      <c r="M134" s="572"/>
      <c r="N134" s="301"/>
      <c r="O134" s="480"/>
      <c r="P134" s="484"/>
      <c r="Q134"/>
    </row>
    <row r="135" spans="5:17" ht="20.100000000000001" customHeight="1" thickBot="1" x14ac:dyDescent="0.25">
      <c r="E135"/>
      <c r="F135" s="589"/>
      <c r="G135" s="303" t="s">
        <v>133</v>
      </c>
      <c r="H135" s="303"/>
      <c r="I135" s="303"/>
      <c r="J135" s="303"/>
      <c r="K135" s="270"/>
      <c r="L135" s="316"/>
      <c r="M135" s="573"/>
      <c r="N135" s="304"/>
      <c r="O135" s="480"/>
      <c r="P135" s="485"/>
      <c r="Q135"/>
    </row>
    <row r="136" spans="5:17" ht="20.100000000000001" customHeight="1" x14ac:dyDescent="0.2">
      <c r="E136"/>
      <c r="F136" s="585" t="str">
        <f>B20</f>
        <v>GUEBLE JEROME</v>
      </c>
      <c r="G136" s="314">
        <f>'T1'!E28</f>
        <v>18</v>
      </c>
      <c r="H136" s="266">
        <v>1</v>
      </c>
      <c r="I136" s="266">
        <v>2</v>
      </c>
      <c r="J136" s="266">
        <v>3</v>
      </c>
      <c r="K136" s="124" t="s">
        <v>129</v>
      </c>
      <c r="L136" s="315" t="s">
        <v>130</v>
      </c>
      <c r="M136" s="585" t="s">
        <v>179</v>
      </c>
      <c r="N136" s="588"/>
      <c r="O136" s="480"/>
      <c r="P136" s="483" t="s">
        <v>180</v>
      </c>
      <c r="Q136"/>
    </row>
    <row r="137" spans="5:17" ht="20.100000000000001" customHeight="1" x14ac:dyDescent="0.2">
      <c r="E137"/>
      <c r="F137" s="586"/>
      <c r="G137" s="264" t="s">
        <v>131</v>
      </c>
      <c r="H137" s="264"/>
      <c r="I137" s="264"/>
      <c r="J137" s="264"/>
      <c r="K137" s="126"/>
      <c r="L137" s="301"/>
      <c r="M137" s="572"/>
      <c r="N137" s="301"/>
      <c r="O137" s="480"/>
      <c r="P137" s="484"/>
      <c r="Q137"/>
    </row>
    <row r="138" spans="5:17" ht="20.100000000000001" customHeight="1" x14ac:dyDescent="0.2">
      <c r="E138"/>
      <c r="F138" s="586"/>
      <c r="G138" s="264" t="s">
        <v>132</v>
      </c>
      <c r="H138" s="264"/>
      <c r="I138" s="264"/>
      <c r="J138" s="264"/>
      <c r="K138" s="126"/>
      <c r="L138" s="311"/>
      <c r="M138" s="572"/>
      <c r="N138" s="301"/>
      <c r="O138" s="480"/>
      <c r="P138" s="484"/>
      <c r="Q138"/>
    </row>
    <row r="139" spans="5:17" ht="20.100000000000001" customHeight="1" thickBot="1" x14ac:dyDescent="0.25">
      <c r="E139"/>
      <c r="F139" s="587"/>
      <c r="G139" s="265" t="s">
        <v>133</v>
      </c>
      <c r="H139" s="265"/>
      <c r="I139" s="265"/>
      <c r="J139" s="265"/>
      <c r="K139" s="127"/>
      <c r="L139" s="312"/>
      <c r="M139" s="574"/>
      <c r="N139" s="302"/>
      <c r="O139" s="480"/>
      <c r="P139" s="485"/>
      <c r="Q139"/>
    </row>
    <row r="140" spans="5:17" ht="114.95" customHeight="1" x14ac:dyDescent="0.2">
      <c r="E140"/>
      <c r="F140"/>
      <c r="G140"/>
      <c r="H140"/>
      <c r="I140"/>
      <c r="J140"/>
      <c r="K140" s="45"/>
      <c r="L140" s="45"/>
      <c r="M140"/>
      <c r="N140"/>
      <c r="O140"/>
      <c r="P140"/>
      <c r="Q140"/>
    </row>
    <row r="141" spans="5:17" ht="114.95" customHeight="1" x14ac:dyDescent="0.2">
      <c r="E141"/>
      <c r="F141"/>
      <c r="G141"/>
      <c r="H141"/>
      <c r="I141"/>
      <c r="J141"/>
      <c r="K141" s="45"/>
      <c r="L141" s="45"/>
      <c r="M141"/>
      <c r="N141"/>
      <c r="O141"/>
      <c r="P141"/>
      <c r="Q141"/>
    </row>
    <row r="142" spans="5:17" ht="114.95" customHeight="1" x14ac:dyDescent="0.2"/>
    <row r="143" spans="5:17" ht="23.25" x14ac:dyDescent="0.35">
      <c r="E143"/>
      <c r="F143"/>
      <c r="G143"/>
      <c r="H143"/>
      <c r="I143" s="122" t="str">
        <f>A21</f>
        <v>Tableau 1 - 1er tour - 24 tireurs</v>
      </c>
      <c r="J143" s="122"/>
      <c r="K143" s="123"/>
      <c r="L143" s="123"/>
      <c r="M143"/>
      <c r="N143"/>
      <c r="O143"/>
      <c r="P143"/>
      <c r="Q143"/>
    </row>
    <row r="144" spans="5:17" x14ac:dyDescent="0.2">
      <c r="E144"/>
      <c r="F144"/>
      <c r="G144"/>
      <c r="H144"/>
      <c r="I144"/>
      <c r="J144"/>
      <c r="K144" s="45"/>
      <c r="L144" s="45"/>
      <c r="M144"/>
      <c r="N144"/>
      <c r="O144"/>
      <c r="P144"/>
      <c r="Q144"/>
    </row>
    <row r="145" spans="5:17" x14ac:dyDescent="0.2">
      <c r="E145"/>
      <c r="F145"/>
      <c r="G145"/>
      <c r="H145"/>
      <c r="I145"/>
      <c r="J145"/>
      <c r="K145" s="45"/>
      <c r="L145" s="45"/>
      <c r="M145"/>
      <c r="N145"/>
      <c r="O145"/>
      <c r="P145"/>
      <c r="Q145"/>
    </row>
    <row r="146" spans="5:17" ht="13.5" thickBot="1" x14ac:dyDescent="0.25">
      <c r="E146"/>
      <c r="F146"/>
      <c r="G146"/>
      <c r="H146"/>
      <c r="I146"/>
      <c r="J146"/>
      <c r="K146" s="45"/>
      <c r="L146" s="45"/>
      <c r="M146"/>
      <c r="N146"/>
      <c r="O146"/>
      <c r="P146"/>
      <c r="Q146"/>
    </row>
    <row r="147" spans="5:17" ht="20.100000000000001" customHeight="1" x14ac:dyDescent="0.2">
      <c r="E147"/>
      <c r="F147" s="585" t="str">
        <f>B21</f>
        <v>DURAND ERIC</v>
      </c>
      <c r="G147" s="314">
        <f>'T1'!E30</f>
        <v>19</v>
      </c>
      <c r="H147" s="266">
        <v>1</v>
      </c>
      <c r="I147" s="266">
        <v>2</v>
      </c>
      <c r="J147" s="266">
        <v>3</v>
      </c>
      <c r="K147" s="124" t="s">
        <v>129</v>
      </c>
      <c r="L147" s="315" t="s">
        <v>130</v>
      </c>
      <c r="M147" s="585" t="s">
        <v>179</v>
      </c>
      <c r="N147" s="588"/>
      <c r="O147" s="480"/>
      <c r="P147" s="483" t="s">
        <v>180</v>
      </c>
      <c r="Q147"/>
    </row>
    <row r="148" spans="5:17" ht="20.100000000000001" customHeight="1" x14ac:dyDescent="0.2">
      <c r="E148"/>
      <c r="F148" s="586"/>
      <c r="G148" s="264" t="s">
        <v>131</v>
      </c>
      <c r="H148" s="264"/>
      <c r="I148" s="264"/>
      <c r="J148" s="264"/>
      <c r="K148" s="126"/>
      <c r="L148" s="301"/>
      <c r="M148" s="572"/>
      <c r="N148" s="301"/>
      <c r="O148" s="480"/>
      <c r="P148" s="484"/>
      <c r="Q148"/>
    </row>
    <row r="149" spans="5:17" ht="20.100000000000001" customHeight="1" x14ac:dyDescent="0.2">
      <c r="E149"/>
      <c r="F149" s="586"/>
      <c r="G149" s="264" t="s">
        <v>132</v>
      </c>
      <c r="H149" s="264"/>
      <c r="I149" s="264"/>
      <c r="J149" s="264"/>
      <c r="K149" s="126"/>
      <c r="L149" s="311"/>
      <c r="M149" s="572"/>
      <c r="N149" s="301"/>
      <c r="O149" s="480"/>
      <c r="P149" s="484"/>
      <c r="Q149"/>
    </row>
    <row r="150" spans="5:17" ht="20.100000000000001" customHeight="1" thickBot="1" x14ac:dyDescent="0.25">
      <c r="E150"/>
      <c r="F150" s="589"/>
      <c r="G150" s="303" t="s">
        <v>133</v>
      </c>
      <c r="H150" s="303"/>
      <c r="I150" s="303"/>
      <c r="J150" s="303"/>
      <c r="K150" s="270"/>
      <c r="L150" s="316"/>
      <c r="M150" s="573"/>
      <c r="N150" s="304"/>
      <c r="O150" s="480"/>
      <c r="P150" s="485"/>
      <c r="Q150"/>
    </row>
    <row r="151" spans="5:17" ht="20.100000000000001" customHeight="1" x14ac:dyDescent="0.2">
      <c r="E151"/>
      <c r="F151" s="585" t="str">
        <f>B22</f>
        <v>PEINET NOEL</v>
      </c>
      <c r="G151" s="314">
        <f>'T1'!E31</f>
        <v>20</v>
      </c>
      <c r="H151" s="266">
        <v>1</v>
      </c>
      <c r="I151" s="266">
        <v>2</v>
      </c>
      <c r="J151" s="266">
        <v>3</v>
      </c>
      <c r="K151" s="124" t="s">
        <v>129</v>
      </c>
      <c r="L151" s="315" t="s">
        <v>130</v>
      </c>
      <c r="M151" s="585" t="s">
        <v>179</v>
      </c>
      <c r="N151" s="588"/>
      <c r="O151" s="480"/>
      <c r="P151" s="483" t="s">
        <v>180</v>
      </c>
      <c r="Q151"/>
    </row>
    <row r="152" spans="5:17" ht="20.100000000000001" customHeight="1" x14ac:dyDescent="0.2">
      <c r="E152"/>
      <c r="F152" s="586"/>
      <c r="G152" s="264" t="s">
        <v>131</v>
      </c>
      <c r="H152" s="264"/>
      <c r="I152" s="264"/>
      <c r="J152" s="264"/>
      <c r="K152" s="126"/>
      <c r="L152" s="301"/>
      <c r="M152" s="572"/>
      <c r="N152" s="301"/>
      <c r="O152" s="480"/>
      <c r="P152" s="484"/>
      <c r="Q152"/>
    </row>
    <row r="153" spans="5:17" ht="20.100000000000001" customHeight="1" x14ac:dyDescent="0.2">
      <c r="E153"/>
      <c r="F153" s="586"/>
      <c r="G153" s="264" t="s">
        <v>132</v>
      </c>
      <c r="H153" s="264"/>
      <c r="I153" s="264"/>
      <c r="J153" s="264"/>
      <c r="K153" s="126"/>
      <c r="L153" s="311"/>
      <c r="M153" s="572"/>
      <c r="N153" s="301"/>
      <c r="O153" s="480"/>
      <c r="P153" s="484"/>
      <c r="Q153"/>
    </row>
    <row r="154" spans="5:17" ht="20.100000000000001" customHeight="1" thickBot="1" x14ac:dyDescent="0.25">
      <c r="E154"/>
      <c r="F154" s="587"/>
      <c r="G154" s="265" t="s">
        <v>133</v>
      </c>
      <c r="H154" s="265"/>
      <c r="I154" s="265"/>
      <c r="J154" s="265"/>
      <c r="K154" s="127"/>
      <c r="L154" s="312"/>
      <c r="M154" s="574"/>
      <c r="N154" s="302"/>
      <c r="O154" s="480"/>
      <c r="P154" s="485"/>
      <c r="Q154"/>
    </row>
    <row r="155" spans="5:17" x14ac:dyDescent="0.2">
      <c r="E155"/>
      <c r="F155"/>
      <c r="G155"/>
      <c r="H155"/>
      <c r="I155"/>
      <c r="J155"/>
      <c r="K155" s="45"/>
      <c r="L155" s="45"/>
      <c r="M155"/>
      <c r="N155"/>
      <c r="O155"/>
      <c r="P155"/>
      <c r="Q155"/>
    </row>
    <row r="156" spans="5:17" x14ac:dyDescent="0.2">
      <c r="E156"/>
      <c r="F156"/>
      <c r="G156"/>
      <c r="H156"/>
      <c r="I156"/>
      <c r="J156"/>
      <c r="K156" s="45"/>
      <c r="L156" s="45"/>
      <c r="M156"/>
      <c r="N156"/>
      <c r="O156"/>
      <c r="P156"/>
      <c r="Q156"/>
    </row>
    <row r="158" spans="5:17" ht="23.25" x14ac:dyDescent="0.35">
      <c r="E158"/>
      <c r="F158"/>
      <c r="G158"/>
      <c r="H158"/>
      <c r="I158" s="122" t="str">
        <f>A23</f>
        <v>Tableau 1 - 1er tour - 24 tireurs</v>
      </c>
      <c r="J158" s="122"/>
      <c r="K158" s="123"/>
      <c r="L158" s="123"/>
      <c r="M158"/>
      <c r="N158"/>
      <c r="O158"/>
      <c r="P158"/>
      <c r="Q158"/>
    </row>
    <row r="159" spans="5:17" x14ac:dyDescent="0.2">
      <c r="E159"/>
      <c r="F159"/>
      <c r="G159"/>
      <c r="H159"/>
      <c r="I159"/>
      <c r="J159"/>
      <c r="K159" s="45"/>
      <c r="L159" s="45"/>
      <c r="M159"/>
      <c r="N159"/>
      <c r="O159"/>
      <c r="P159"/>
      <c r="Q159"/>
    </row>
    <row r="160" spans="5:17" x14ac:dyDescent="0.2">
      <c r="E160"/>
      <c r="F160"/>
      <c r="G160"/>
      <c r="H160"/>
      <c r="I160"/>
      <c r="J160"/>
      <c r="K160" s="45"/>
      <c r="L160" s="45"/>
      <c r="M160"/>
      <c r="N160"/>
      <c r="O160"/>
      <c r="P160"/>
      <c r="Q160"/>
    </row>
    <row r="161" spans="5:17" ht="13.5" thickBot="1" x14ac:dyDescent="0.25">
      <c r="E161"/>
      <c r="F161"/>
      <c r="G161"/>
      <c r="H161"/>
      <c r="I161"/>
      <c r="J161"/>
      <c r="K161" s="45"/>
      <c r="L161" s="45"/>
      <c r="M161"/>
      <c r="N161"/>
      <c r="O161"/>
      <c r="P161"/>
      <c r="Q161"/>
    </row>
    <row r="162" spans="5:17" ht="20.100000000000001" customHeight="1" x14ac:dyDescent="0.2">
      <c r="E162"/>
      <c r="F162" s="585" t="str">
        <f>B23</f>
        <v>NOIZET TONY</v>
      </c>
      <c r="G162" s="314">
        <f>'T1'!E33</f>
        <v>21</v>
      </c>
      <c r="H162" s="266">
        <v>1</v>
      </c>
      <c r="I162" s="266">
        <v>2</v>
      </c>
      <c r="J162" s="266">
        <v>3</v>
      </c>
      <c r="K162" s="124" t="s">
        <v>129</v>
      </c>
      <c r="L162" s="315" t="s">
        <v>130</v>
      </c>
      <c r="M162" s="585" t="s">
        <v>179</v>
      </c>
      <c r="N162" s="588"/>
      <c r="O162" s="480"/>
      <c r="P162" s="483" t="s">
        <v>180</v>
      </c>
      <c r="Q162"/>
    </row>
    <row r="163" spans="5:17" ht="20.100000000000001" customHeight="1" x14ac:dyDescent="0.2">
      <c r="E163"/>
      <c r="F163" s="586"/>
      <c r="G163" s="264" t="s">
        <v>131</v>
      </c>
      <c r="H163" s="264"/>
      <c r="I163" s="264"/>
      <c r="J163" s="264"/>
      <c r="K163" s="126"/>
      <c r="L163" s="301"/>
      <c r="M163" s="572"/>
      <c r="N163" s="301"/>
      <c r="O163" s="480"/>
      <c r="P163" s="484"/>
      <c r="Q163"/>
    </row>
    <row r="164" spans="5:17" ht="20.100000000000001" customHeight="1" x14ac:dyDescent="0.2">
      <c r="E164"/>
      <c r="F164" s="586"/>
      <c r="G164" s="264" t="s">
        <v>132</v>
      </c>
      <c r="H164" s="264"/>
      <c r="I164" s="264"/>
      <c r="J164" s="264"/>
      <c r="K164" s="126"/>
      <c r="L164" s="311"/>
      <c r="M164" s="572"/>
      <c r="N164" s="301"/>
      <c r="O164" s="480"/>
      <c r="P164" s="484"/>
      <c r="Q164"/>
    </row>
    <row r="165" spans="5:17" ht="20.100000000000001" customHeight="1" thickBot="1" x14ac:dyDescent="0.25">
      <c r="E165"/>
      <c r="F165" s="589"/>
      <c r="G165" s="303" t="s">
        <v>133</v>
      </c>
      <c r="H165" s="303"/>
      <c r="I165" s="303"/>
      <c r="J165" s="303"/>
      <c r="K165" s="270"/>
      <c r="L165" s="316"/>
      <c r="M165" s="573"/>
      <c r="N165" s="304"/>
      <c r="O165" s="480"/>
      <c r="P165" s="485"/>
      <c r="Q165"/>
    </row>
    <row r="166" spans="5:17" ht="20.100000000000001" customHeight="1" x14ac:dyDescent="0.2">
      <c r="E166"/>
      <c r="F166" s="585" t="str">
        <f>B24</f>
        <v>LEROY ROMEO</v>
      </c>
      <c r="G166" s="314">
        <f>'T1'!E34</f>
        <v>22</v>
      </c>
      <c r="H166" s="266">
        <v>1</v>
      </c>
      <c r="I166" s="266">
        <v>2</v>
      </c>
      <c r="J166" s="266">
        <v>3</v>
      </c>
      <c r="K166" s="124" t="s">
        <v>129</v>
      </c>
      <c r="L166" s="315" t="s">
        <v>130</v>
      </c>
      <c r="M166" s="585" t="s">
        <v>179</v>
      </c>
      <c r="N166" s="588"/>
      <c r="O166" s="480"/>
      <c r="P166" s="483" t="s">
        <v>180</v>
      </c>
      <c r="Q166"/>
    </row>
    <row r="167" spans="5:17" ht="20.100000000000001" customHeight="1" x14ac:dyDescent="0.2">
      <c r="E167"/>
      <c r="F167" s="586"/>
      <c r="G167" s="264" t="s">
        <v>131</v>
      </c>
      <c r="H167" s="264"/>
      <c r="I167" s="264"/>
      <c r="J167" s="264"/>
      <c r="K167" s="126"/>
      <c r="L167" s="301"/>
      <c r="M167" s="572"/>
      <c r="N167" s="301"/>
      <c r="O167" s="480"/>
      <c r="P167" s="484"/>
      <c r="Q167"/>
    </row>
    <row r="168" spans="5:17" ht="20.100000000000001" customHeight="1" x14ac:dyDescent="0.2">
      <c r="E168"/>
      <c r="F168" s="586"/>
      <c r="G168" s="264" t="s">
        <v>132</v>
      </c>
      <c r="H168" s="264"/>
      <c r="I168" s="264"/>
      <c r="J168" s="264"/>
      <c r="K168" s="126"/>
      <c r="L168" s="311"/>
      <c r="M168" s="572"/>
      <c r="N168" s="301"/>
      <c r="O168" s="480"/>
      <c r="P168" s="484"/>
      <c r="Q168"/>
    </row>
    <row r="169" spans="5:17" ht="20.100000000000001" customHeight="1" thickBot="1" x14ac:dyDescent="0.25">
      <c r="E169"/>
      <c r="F169" s="587"/>
      <c r="G169" s="265" t="s">
        <v>133</v>
      </c>
      <c r="H169" s="265"/>
      <c r="I169" s="265"/>
      <c r="J169" s="265"/>
      <c r="K169" s="127"/>
      <c r="L169" s="312"/>
      <c r="M169" s="574"/>
      <c r="N169" s="302"/>
      <c r="O169" s="480"/>
      <c r="P169" s="485"/>
      <c r="Q169"/>
    </row>
    <row r="170" spans="5:17" ht="114.95" customHeight="1" x14ac:dyDescent="0.2">
      <c r="E170"/>
      <c r="F170"/>
      <c r="G170"/>
      <c r="H170"/>
      <c r="I170"/>
      <c r="J170"/>
      <c r="K170" s="45"/>
      <c r="L170" s="45"/>
      <c r="M170"/>
      <c r="N170"/>
      <c r="O170"/>
      <c r="P170"/>
      <c r="Q170"/>
    </row>
    <row r="171" spans="5:17" ht="114.95" customHeight="1" x14ac:dyDescent="0.2">
      <c r="E171"/>
      <c r="F171"/>
      <c r="G171"/>
      <c r="H171"/>
      <c r="I171"/>
      <c r="J171"/>
      <c r="K171" s="45"/>
      <c r="L171" s="45"/>
      <c r="M171"/>
      <c r="N171"/>
      <c r="O171"/>
      <c r="P171"/>
      <c r="Q171"/>
    </row>
    <row r="172" spans="5:17" ht="114.95" customHeight="1" x14ac:dyDescent="0.2"/>
    <row r="173" spans="5:17" ht="23.25" x14ac:dyDescent="0.35">
      <c r="E173"/>
      <c r="F173"/>
      <c r="G173"/>
      <c r="H173"/>
      <c r="I173" s="122" t="str">
        <f>A25</f>
        <v>Tableau 1 - 1er tour - 24 tireurs</v>
      </c>
      <c r="J173" s="122"/>
      <c r="K173" s="123"/>
      <c r="L173" s="123"/>
      <c r="M173"/>
      <c r="N173"/>
      <c r="O173"/>
      <c r="P173"/>
      <c r="Q173"/>
    </row>
    <row r="174" spans="5:17" x14ac:dyDescent="0.2">
      <c r="E174"/>
      <c r="F174"/>
      <c r="G174"/>
      <c r="H174"/>
      <c r="I174"/>
      <c r="J174"/>
      <c r="K174" s="45"/>
      <c r="L174" s="45"/>
      <c r="M174"/>
      <c r="N174"/>
      <c r="O174"/>
      <c r="P174"/>
      <c r="Q174"/>
    </row>
    <row r="175" spans="5:17" x14ac:dyDescent="0.2">
      <c r="E175"/>
      <c r="F175"/>
      <c r="G175"/>
      <c r="H175"/>
      <c r="I175"/>
      <c r="J175"/>
      <c r="K175" s="45"/>
      <c r="L175" s="45"/>
      <c r="M175"/>
      <c r="N175"/>
      <c r="O175"/>
      <c r="P175"/>
      <c r="Q175"/>
    </row>
    <row r="176" spans="5:17" ht="13.5" thickBot="1" x14ac:dyDescent="0.25">
      <c r="E176"/>
      <c r="F176"/>
      <c r="G176"/>
      <c r="H176"/>
      <c r="I176"/>
      <c r="J176"/>
      <c r="K176" s="45"/>
      <c r="L176" s="45"/>
      <c r="M176"/>
      <c r="N176"/>
      <c r="O176"/>
      <c r="P176"/>
      <c r="Q176"/>
    </row>
    <row r="177" spans="5:17" ht="20.100000000000001" customHeight="1" x14ac:dyDescent="0.2">
      <c r="E177"/>
      <c r="F177" s="585" t="str">
        <f>B25</f>
        <v>ANTONELLI KEVIN</v>
      </c>
      <c r="G177" s="314">
        <f>'T1'!E36</f>
        <v>23</v>
      </c>
      <c r="H177" s="266">
        <v>1</v>
      </c>
      <c r="I177" s="266">
        <v>2</v>
      </c>
      <c r="J177" s="266">
        <v>3</v>
      </c>
      <c r="K177" s="124" t="s">
        <v>129</v>
      </c>
      <c r="L177" s="315" t="s">
        <v>130</v>
      </c>
      <c r="M177" s="585" t="s">
        <v>179</v>
      </c>
      <c r="N177" s="588"/>
      <c r="O177" s="480"/>
      <c r="P177" s="483" t="s">
        <v>180</v>
      </c>
      <c r="Q177"/>
    </row>
    <row r="178" spans="5:17" ht="20.100000000000001" customHeight="1" x14ac:dyDescent="0.2">
      <c r="E178"/>
      <c r="F178" s="586"/>
      <c r="G178" s="264" t="s">
        <v>131</v>
      </c>
      <c r="H178" s="264"/>
      <c r="I178" s="264"/>
      <c r="J178" s="264"/>
      <c r="K178" s="126"/>
      <c r="L178" s="301"/>
      <c r="M178" s="572"/>
      <c r="N178" s="301"/>
      <c r="O178" s="480"/>
      <c r="P178" s="484"/>
      <c r="Q178"/>
    </row>
    <row r="179" spans="5:17" ht="20.100000000000001" customHeight="1" x14ac:dyDescent="0.2">
      <c r="E179"/>
      <c r="F179" s="586"/>
      <c r="G179" s="264" t="s">
        <v>132</v>
      </c>
      <c r="H179" s="264"/>
      <c r="I179" s="264"/>
      <c r="J179" s="264"/>
      <c r="K179" s="126"/>
      <c r="L179" s="311"/>
      <c r="M179" s="572"/>
      <c r="N179" s="301"/>
      <c r="O179" s="480"/>
      <c r="P179" s="484"/>
      <c r="Q179"/>
    </row>
    <row r="180" spans="5:17" ht="20.100000000000001" customHeight="1" thickBot="1" x14ac:dyDescent="0.25">
      <c r="E180"/>
      <c r="F180" s="589"/>
      <c r="G180" s="303" t="s">
        <v>133</v>
      </c>
      <c r="H180" s="303"/>
      <c r="I180" s="303"/>
      <c r="J180" s="303"/>
      <c r="K180" s="270"/>
      <c r="L180" s="316"/>
      <c r="M180" s="573"/>
      <c r="N180" s="304"/>
      <c r="O180" s="480"/>
      <c r="P180" s="485"/>
      <c r="Q180"/>
    </row>
    <row r="181" spans="5:17" ht="20.100000000000001" customHeight="1" x14ac:dyDescent="0.2">
      <c r="E181"/>
      <c r="F181" s="585" t="str">
        <f>B26</f>
        <v>ROBERT SOPHIE</v>
      </c>
      <c r="G181" s="314">
        <f>'T1'!E37</f>
        <v>24</v>
      </c>
      <c r="H181" s="266">
        <v>1</v>
      </c>
      <c r="I181" s="266">
        <v>2</v>
      </c>
      <c r="J181" s="266">
        <v>3</v>
      </c>
      <c r="K181" s="124" t="s">
        <v>129</v>
      </c>
      <c r="L181" s="315" t="s">
        <v>130</v>
      </c>
      <c r="M181" s="585" t="s">
        <v>179</v>
      </c>
      <c r="N181" s="588"/>
      <c r="O181" s="480"/>
      <c r="P181" s="483" t="s">
        <v>180</v>
      </c>
      <c r="Q181"/>
    </row>
    <row r="182" spans="5:17" ht="20.100000000000001" customHeight="1" x14ac:dyDescent="0.2">
      <c r="E182"/>
      <c r="F182" s="586"/>
      <c r="G182" s="264" t="s">
        <v>131</v>
      </c>
      <c r="H182" s="264"/>
      <c r="I182" s="264"/>
      <c r="J182" s="264"/>
      <c r="K182" s="126"/>
      <c r="L182" s="301"/>
      <c r="M182" s="572"/>
      <c r="N182" s="301"/>
      <c r="O182" s="480"/>
      <c r="P182" s="484"/>
      <c r="Q182"/>
    </row>
    <row r="183" spans="5:17" ht="20.100000000000001" customHeight="1" x14ac:dyDescent="0.2">
      <c r="E183"/>
      <c r="F183" s="586"/>
      <c r="G183" s="264" t="s">
        <v>132</v>
      </c>
      <c r="H183" s="264"/>
      <c r="I183" s="264"/>
      <c r="J183" s="264"/>
      <c r="K183" s="126"/>
      <c r="L183" s="311"/>
      <c r="M183" s="572"/>
      <c r="N183" s="301"/>
      <c r="O183" s="480"/>
      <c r="P183" s="484"/>
      <c r="Q183"/>
    </row>
    <row r="184" spans="5:17" ht="20.100000000000001" customHeight="1" thickBot="1" x14ac:dyDescent="0.25">
      <c r="E184"/>
      <c r="F184" s="587"/>
      <c r="G184" s="265" t="s">
        <v>133</v>
      </c>
      <c r="H184" s="265"/>
      <c r="I184" s="265"/>
      <c r="J184" s="265"/>
      <c r="K184" s="127"/>
      <c r="L184" s="312"/>
      <c r="M184" s="574"/>
      <c r="N184" s="302"/>
      <c r="O184" s="480"/>
      <c r="P184" s="485"/>
      <c r="Q184"/>
    </row>
    <row r="185" spans="5:17" x14ac:dyDescent="0.2">
      <c r="E185"/>
      <c r="F185"/>
      <c r="G185"/>
      <c r="H185"/>
      <c r="I185"/>
      <c r="J185"/>
      <c r="K185" s="45"/>
      <c r="L185" s="45"/>
      <c r="M185"/>
      <c r="N185"/>
      <c r="O185"/>
      <c r="P185"/>
      <c r="Q185"/>
    </row>
    <row r="186" spans="5:17" x14ac:dyDescent="0.2">
      <c r="E186"/>
      <c r="F186"/>
      <c r="G186"/>
      <c r="H186"/>
      <c r="I186"/>
      <c r="J186"/>
      <c r="K186" s="45"/>
      <c r="L186" s="45"/>
      <c r="M186"/>
      <c r="N186"/>
      <c r="O186"/>
      <c r="P186"/>
      <c r="Q186"/>
    </row>
    <row r="188" spans="5:17" ht="23.25" x14ac:dyDescent="0.35">
      <c r="E188"/>
      <c r="F188"/>
      <c r="G188"/>
      <c r="H188"/>
      <c r="I188" s="122" t="str">
        <f>A27</f>
        <v>Tableau 2 - 1er tour - 24 tireurs</v>
      </c>
      <c r="J188" s="122"/>
      <c r="K188" s="123"/>
      <c r="L188" s="123"/>
      <c r="M188"/>
      <c r="N188"/>
      <c r="O188"/>
      <c r="P188"/>
      <c r="Q188"/>
    </row>
    <row r="189" spans="5:17" x14ac:dyDescent="0.2">
      <c r="E189"/>
      <c r="F189"/>
      <c r="G189"/>
      <c r="H189"/>
      <c r="I189"/>
      <c r="J189"/>
      <c r="K189" s="45"/>
      <c r="L189" s="45"/>
      <c r="M189"/>
      <c r="N189"/>
      <c r="O189"/>
      <c r="P189"/>
      <c r="Q189"/>
    </row>
    <row r="190" spans="5:17" x14ac:dyDescent="0.2">
      <c r="E190"/>
      <c r="F190"/>
      <c r="G190"/>
      <c r="H190"/>
      <c r="I190"/>
      <c r="J190"/>
      <c r="K190" s="45"/>
      <c r="L190" s="45"/>
      <c r="M190"/>
      <c r="N190"/>
      <c r="O190"/>
      <c r="P190"/>
      <c r="Q190"/>
    </row>
    <row r="191" spans="5:17" ht="13.5" thickBot="1" x14ac:dyDescent="0.25">
      <c r="E191"/>
      <c r="F191"/>
      <c r="G191"/>
      <c r="H191"/>
      <c r="I191"/>
      <c r="J191"/>
      <c r="K191" s="45"/>
      <c r="L191" s="45"/>
      <c r="M191"/>
      <c r="N191"/>
      <c r="O191"/>
      <c r="P191"/>
      <c r="Q191"/>
    </row>
    <row r="192" spans="5:17" ht="20.100000000000001" customHeight="1" x14ac:dyDescent="0.2">
      <c r="E192"/>
      <c r="F192" s="585" t="str">
        <f>B27</f>
        <v>JEAN LOVE</v>
      </c>
      <c r="G192" s="314">
        <f>'T1'!AG3</f>
        <v>1</v>
      </c>
      <c r="H192" s="266">
        <v>1</v>
      </c>
      <c r="I192" s="266">
        <v>2</v>
      </c>
      <c r="J192" s="266">
        <v>3</v>
      </c>
      <c r="K192" s="124" t="s">
        <v>129</v>
      </c>
      <c r="L192" s="315" t="s">
        <v>130</v>
      </c>
      <c r="M192" s="585" t="s">
        <v>179</v>
      </c>
      <c r="N192" s="588"/>
      <c r="O192" s="480"/>
      <c r="P192" s="483" t="s">
        <v>180</v>
      </c>
      <c r="Q192"/>
    </row>
    <row r="193" spans="5:17" ht="20.100000000000001" customHeight="1" x14ac:dyDescent="0.2">
      <c r="E193"/>
      <c r="F193" s="586"/>
      <c r="G193" s="264" t="s">
        <v>131</v>
      </c>
      <c r="H193" s="264"/>
      <c r="I193" s="264"/>
      <c r="J193" s="264"/>
      <c r="K193" s="126"/>
      <c r="L193" s="301"/>
      <c r="M193" s="572"/>
      <c r="N193" s="301"/>
      <c r="O193" s="480"/>
      <c r="P193" s="484"/>
      <c r="Q193"/>
    </row>
    <row r="194" spans="5:17" ht="20.100000000000001" customHeight="1" x14ac:dyDescent="0.2">
      <c r="E194"/>
      <c r="F194" s="586"/>
      <c r="G194" s="264" t="s">
        <v>132</v>
      </c>
      <c r="H194" s="264"/>
      <c r="I194" s="264"/>
      <c r="J194" s="264"/>
      <c r="K194" s="126"/>
      <c r="L194" s="311"/>
      <c r="M194" s="572"/>
      <c r="N194" s="301"/>
      <c r="O194" s="480"/>
      <c r="P194" s="484"/>
      <c r="Q194"/>
    </row>
    <row r="195" spans="5:17" ht="20.100000000000001" customHeight="1" thickBot="1" x14ac:dyDescent="0.25">
      <c r="E195"/>
      <c r="F195" s="589"/>
      <c r="G195" s="303" t="s">
        <v>133</v>
      </c>
      <c r="H195" s="303"/>
      <c r="I195" s="303"/>
      <c r="J195" s="303"/>
      <c r="K195" s="270"/>
      <c r="L195" s="316"/>
      <c r="M195" s="573"/>
      <c r="N195" s="304"/>
      <c r="O195" s="480"/>
      <c r="P195" s="485"/>
      <c r="Q195"/>
    </row>
    <row r="196" spans="5:17" ht="20.100000000000001" customHeight="1" x14ac:dyDescent="0.2">
      <c r="E196"/>
      <c r="F196" s="585" t="str">
        <f>B28</f>
        <v>GOYAULT GWENDOLINE</v>
      </c>
      <c r="G196" s="314">
        <f>'T1'!AG4</f>
        <v>2</v>
      </c>
      <c r="H196" s="266">
        <v>1</v>
      </c>
      <c r="I196" s="266">
        <v>2</v>
      </c>
      <c r="J196" s="266">
        <v>3</v>
      </c>
      <c r="K196" s="124" t="s">
        <v>129</v>
      </c>
      <c r="L196" s="315" t="s">
        <v>130</v>
      </c>
      <c r="M196" s="585" t="s">
        <v>179</v>
      </c>
      <c r="N196" s="588"/>
      <c r="O196" s="480"/>
      <c r="P196" s="483" t="s">
        <v>180</v>
      </c>
      <c r="Q196"/>
    </row>
    <row r="197" spans="5:17" ht="20.100000000000001" customHeight="1" x14ac:dyDescent="0.2">
      <c r="E197"/>
      <c r="F197" s="586"/>
      <c r="G197" s="264" t="s">
        <v>131</v>
      </c>
      <c r="H197" s="264"/>
      <c r="I197" s="264"/>
      <c r="J197" s="264"/>
      <c r="K197" s="126"/>
      <c r="L197" s="301"/>
      <c r="M197" s="572"/>
      <c r="N197" s="301"/>
      <c r="O197" s="480"/>
      <c r="P197" s="484"/>
      <c r="Q197"/>
    </row>
    <row r="198" spans="5:17" ht="20.100000000000001" customHeight="1" x14ac:dyDescent="0.2">
      <c r="E198"/>
      <c r="F198" s="586"/>
      <c r="G198" s="264" t="s">
        <v>132</v>
      </c>
      <c r="H198" s="264"/>
      <c r="I198" s="264"/>
      <c r="J198" s="264"/>
      <c r="K198" s="126"/>
      <c r="L198" s="311"/>
      <c r="M198" s="572"/>
      <c r="N198" s="301"/>
      <c r="O198" s="480"/>
      <c r="P198" s="484"/>
      <c r="Q198"/>
    </row>
    <row r="199" spans="5:17" ht="20.100000000000001" customHeight="1" thickBot="1" x14ac:dyDescent="0.25">
      <c r="E199"/>
      <c r="F199" s="587"/>
      <c r="G199" s="265" t="s">
        <v>133</v>
      </c>
      <c r="H199" s="265"/>
      <c r="I199" s="265"/>
      <c r="J199" s="265"/>
      <c r="K199" s="127"/>
      <c r="L199" s="312"/>
      <c r="M199" s="574"/>
      <c r="N199" s="302"/>
      <c r="O199" s="480"/>
      <c r="P199" s="485"/>
      <c r="Q199"/>
    </row>
    <row r="200" spans="5:17" ht="114.95" customHeight="1" x14ac:dyDescent="0.2">
      <c r="E200"/>
      <c r="F200"/>
      <c r="G200"/>
      <c r="H200"/>
      <c r="I200"/>
      <c r="J200"/>
      <c r="K200" s="45"/>
      <c r="L200" s="45"/>
      <c r="M200"/>
      <c r="N200"/>
      <c r="O200"/>
      <c r="P200"/>
      <c r="Q200"/>
    </row>
    <row r="201" spans="5:17" ht="114.95" customHeight="1" x14ac:dyDescent="0.2">
      <c r="E201"/>
      <c r="F201"/>
      <c r="G201"/>
      <c r="H201"/>
      <c r="I201"/>
      <c r="J201"/>
      <c r="K201" s="45"/>
      <c r="L201" s="45"/>
      <c r="M201"/>
      <c r="N201"/>
      <c r="O201"/>
      <c r="P201"/>
      <c r="Q201"/>
    </row>
    <row r="202" spans="5:17" ht="114.95" customHeight="1" x14ac:dyDescent="0.2"/>
    <row r="203" spans="5:17" ht="23.25" x14ac:dyDescent="0.35">
      <c r="E203"/>
      <c r="F203"/>
      <c r="G203"/>
      <c r="H203"/>
      <c r="I203" s="122" t="str">
        <f>A29</f>
        <v>Tableau 2 - 1er tour - 24 tireurs</v>
      </c>
      <c r="J203" s="122"/>
      <c r="K203" s="123"/>
      <c r="L203" s="123"/>
      <c r="M203"/>
      <c r="N203"/>
      <c r="O203"/>
      <c r="P203"/>
      <c r="Q203"/>
    </row>
    <row r="204" spans="5:17" x14ac:dyDescent="0.2">
      <c r="E204"/>
      <c r="F204"/>
      <c r="G204"/>
      <c r="H204"/>
      <c r="I204"/>
      <c r="J204"/>
      <c r="K204" s="45"/>
      <c r="L204" s="45"/>
      <c r="M204"/>
      <c r="N204"/>
      <c r="O204"/>
      <c r="P204"/>
      <c r="Q204"/>
    </row>
    <row r="205" spans="5:17" x14ac:dyDescent="0.2">
      <c r="E205"/>
      <c r="F205"/>
      <c r="G205"/>
      <c r="H205"/>
      <c r="I205"/>
      <c r="J205"/>
      <c r="K205" s="45"/>
      <c r="L205" s="45"/>
      <c r="M205"/>
      <c r="N205"/>
      <c r="O205"/>
      <c r="P205"/>
      <c r="Q205"/>
    </row>
    <row r="206" spans="5:17" ht="13.5" thickBot="1" x14ac:dyDescent="0.25">
      <c r="E206"/>
      <c r="F206"/>
      <c r="G206"/>
      <c r="H206"/>
      <c r="I206"/>
      <c r="J206"/>
      <c r="K206" s="45"/>
      <c r="L206" s="45"/>
      <c r="M206"/>
      <c r="N206"/>
      <c r="O206"/>
      <c r="P206"/>
      <c r="Q206"/>
    </row>
    <row r="207" spans="5:17" ht="20.100000000000001" customHeight="1" x14ac:dyDescent="0.2">
      <c r="E207"/>
      <c r="F207" s="585" t="str">
        <f>B29</f>
        <v>?</v>
      </c>
      <c r="G207" s="314">
        <f>'T1'!AG6</f>
        <v>3</v>
      </c>
      <c r="H207" s="266">
        <v>1</v>
      </c>
      <c r="I207" s="266">
        <v>2</v>
      </c>
      <c r="J207" s="266">
        <v>3</v>
      </c>
      <c r="K207" s="124" t="s">
        <v>129</v>
      </c>
      <c r="L207" s="315" t="s">
        <v>130</v>
      </c>
      <c r="M207" s="585" t="s">
        <v>179</v>
      </c>
      <c r="N207" s="588"/>
      <c r="O207" s="480"/>
      <c r="P207" s="483" t="s">
        <v>180</v>
      </c>
      <c r="Q207"/>
    </row>
    <row r="208" spans="5:17" ht="20.100000000000001" customHeight="1" x14ac:dyDescent="0.2">
      <c r="E208"/>
      <c r="F208" s="586"/>
      <c r="G208" s="264" t="s">
        <v>131</v>
      </c>
      <c r="H208" s="264"/>
      <c r="I208" s="264"/>
      <c r="J208" s="264"/>
      <c r="K208" s="126"/>
      <c r="L208" s="301"/>
      <c r="M208" s="572"/>
      <c r="N208" s="301"/>
      <c r="O208" s="480"/>
      <c r="P208" s="484"/>
      <c r="Q208"/>
    </row>
    <row r="209" spans="5:17" ht="20.100000000000001" customHeight="1" x14ac:dyDescent="0.2">
      <c r="E209"/>
      <c r="F209" s="586"/>
      <c r="G209" s="264" t="s">
        <v>132</v>
      </c>
      <c r="H209" s="264"/>
      <c r="I209" s="264"/>
      <c r="J209" s="264"/>
      <c r="K209" s="126"/>
      <c r="L209" s="311"/>
      <c r="M209" s="572"/>
      <c r="N209" s="301"/>
      <c r="O209" s="480"/>
      <c r="P209" s="484"/>
      <c r="Q209"/>
    </row>
    <row r="210" spans="5:17" ht="20.100000000000001" customHeight="1" thickBot="1" x14ac:dyDescent="0.25">
      <c r="E210"/>
      <c r="F210" s="589"/>
      <c r="G210" s="303" t="s">
        <v>133</v>
      </c>
      <c r="H210" s="303"/>
      <c r="I210" s="303"/>
      <c r="J210" s="303"/>
      <c r="K210" s="270"/>
      <c r="L210" s="316"/>
      <c r="M210" s="573"/>
      <c r="N210" s="304"/>
      <c r="O210" s="480"/>
      <c r="P210" s="485"/>
      <c r="Q210"/>
    </row>
    <row r="211" spans="5:17" ht="20.100000000000001" customHeight="1" x14ac:dyDescent="0.2">
      <c r="E211"/>
      <c r="F211" s="585" t="str">
        <f>B30</f>
        <v>LEGRIS CORINNE</v>
      </c>
      <c r="G211" s="314">
        <f>'T1'!AG7</f>
        <v>4</v>
      </c>
      <c r="H211" s="266">
        <v>1</v>
      </c>
      <c r="I211" s="266">
        <v>2</v>
      </c>
      <c r="J211" s="266">
        <v>3</v>
      </c>
      <c r="K211" s="124" t="s">
        <v>129</v>
      </c>
      <c r="L211" s="315" t="s">
        <v>130</v>
      </c>
      <c r="M211" s="585" t="s">
        <v>179</v>
      </c>
      <c r="N211" s="588"/>
      <c r="O211" s="480"/>
      <c r="P211" s="483" t="s">
        <v>180</v>
      </c>
      <c r="Q211"/>
    </row>
    <row r="212" spans="5:17" ht="20.100000000000001" customHeight="1" x14ac:dyDescent="0.2">
      <c r="E212"/>
      <c r="F212" s="586"/>
      <c r="G212" s="264" t="s">
        <v>131</v>
      </c>
      <c r="H212" s="264"/>
      <c r="I212" s="264"/>
      <c r="J212" s="264"/>
      <c r="K212" s="126"/>
      <c r="L212" s="301"/>
      <c r="M212" s="572"/>
      <c r="N212" s="301"/>
      <c r="O212" s="480"/>
      <c r="P212" s="484"/>
      <c r="Q212"/>
    </row>
    <row r="213" spans="5:17" ht="20.100000000000001" customHeight="1" x14ac:dyDescent="0.2">
      <c r="E213"/>
      <c r="F213" s="586"/>
      <c r="G213" s="264" t="s">
        <v>132</v>
      </c>
      <c r="H213" s="264"/>
      <c r="I213" s="264"/>
      <c r="J213" s="264"/>
      <c r="K213" s="126"/>
      <c r="L213" s="311"/>
      <c r="M213" s="572"/>
      <c r="N213" s="301"/>
      <c r="O213" s="480"/>
      <c r="P213" s="484"/>
      <c r="Q213"/>
    </row>
    <row r="214" spans="5:17" ht="20.100000000000001" customHeight="1" thickBot="1" x14ac:dyDescent="0.25">
      <c r="E214"/>
      <c r="F214" s="587"/>
      <c r="G214" s="265" t="s">
        <v>133</v>
      </c>
      <c r="H214" s="265"/>
      <c r="I214" s="265"/>
      <c r="J214" s="265"/>
      <c r="K214" s="127"/>
      <c r="L214" s="312"/>
      <c r="M214" s="574"/>
      <c r="N214" s="302"/>
      <c r="O214" s="480"/>
      <c r="P214" s="485"/>
      <c r="Q214"/>
    </row>
    <row r="215" spans="5:17" x14ac:dyDescent="0.2">
      <c r="E215"/>
      <c r="F215"/>
      <c r="G215"/>
      <c r="H215"/>
      <c r="I215"/>
      <c r="J215"/>
      <c r="K215" s="45"/>
      <c r="L215" s="45"/>
      <c r="M215"/>
      <c r="N215"/>
      <c r="O215"/>
      <c r="P215"/>
      <c r="Q215"/>
    </row>
    <row r="216" spans="5:17" x14ac:dyDescent="0.2">
      <c r="E216"/>
      <c r="F216"/>
      <c r="G216"/>
      <c r="H216"/>
      <c r="I216"/>
      <c r="J216"/>
      <c r="K216" s="45"/>
      <c r="L216" s="45"/>
      <c r="M216"/>
      <c r="N216"/>
      <c r="O216"/>
      <c r="P216"/>
      <c r="Q216"/>
    </row>
    <row r="218" spans="5:17" ht="23.25" x14ac:dyDescent="0.35">
      <c r="E218"/>
      <c r="F218"/>
      <c r="G218"/>
      <c r="H218"/>
      <c r="I218" s="122" t="str">
        <f>A31</f>
        <v>Tableau 2 - 1er tour - 24 tireurs</v>
      </c>
      <c r="J218" s="122"/>
      <c r="K218" s="123"/>
      <c r="L218" s="123"/>
      <c r="M218"/>
      <c r="N218"/>
      <c r="O218"/>
      <c r="P218"/>
      <c r="Q218"/>
    </row>
    <row r="219" spans="5:17" x14ac:dyDescent="0.2">
      <c r="E219"/>
      <c r="F219"/>
      <c r="G219"/>
      <c r="H219"/>
      <c r="I219"/>
      <c r="J219"/>
      <c r="K219" s="45"/>
      <c r="L219" s="45"/>
      <c r="M219"/>
      <c r="N219"/>
      <c r="O219"/>
      <c r="P219"/>
      <c r="Q219"/>
    </row>
    <row r="220" spans="5:17" x14ac:dyDescent="0.2">
      <c r="E220"/>
      <c r="F220"/>
      <c r="G220"/>
      <c r="H220"/>
      <c r="I220"/>
      <c r="J220"/>
      <c r="K220" s="45"/>
      <c r="L220" s="45"/>
      <c r="M220"/>
      <c r="N220"/>
      <c r="O220"/>
      <c r="P220"/>
      <c r="Q220"/>
    </row>
    <row r="221" spans="5:17" ht="13.5" thickBot="1" x14ac:dyDescent="0.25">
      <c r="E221"/>
      <c r="F221"/>
      <c r="G221"/>
      <c r="H221"/>
      <c r="I221"/>
      <c r="J221"/>
      <c r="K221" s="45"/>
      <c r="L221" s="45"/>
      <c r="M221"/>
      <c r="N221"/>
      <c r="O221"/>
      <c r="P221"/>
      <c r="Q221"/>
    </row>
    <row r="222" spans="5:17" ht="20.100000000000001" customHeight="1" x14ac:dyDescent="0.2">
      <c r="E222"/>
      <c r="F222" s="585" t="str">
        <f>B31</f>
        <v>LE LOU NATHALIE</v>
      </c>
      <c r="G222" s="314">
        <f>'T1'!AG9</f>
        <v>5</v>
      </c>
      <c r="H222" s="266">
        <v>1</v>
      </c>
      <c r="I222" s="266">
        <v>2</v>
      </c>
      <c r="J222" s="266">
        <v>3</v>
      </c>
      <c r="K222" s="124" t="s">
        <v>129</v>
      </c>
      <c r="L222" s="315" t="s">
        <v>130</v>
      </c>
      <c r="M222" s="585" t="s">
        <v>179</v>
      </c>
      <c r="N222" s="588"/>
      <c r="O222" s="480"/>
      <c r="P222" s="483" t="s">
        <v>180</v>
      </c>
      <c r="Q222"/>
    </row>
    <row r="223" spans="5:17" ht="20.100000000000001" customHeight="1" x14ac:dyDescent="0.2">
      <c r="E223"/>
      <c r="F223" s="586"/>
      <c r="G223" s="264" t="s">
        <v>131</v>
      </c>
      <c r="H223" s="264"/>
      <c r="I223" s="264"/>
      <c r="J223" s="264"/>
      <c r="K223" s="126"/>
      <c r="L223" s="301"/>
      <c r="M223" s="572"/>
      <c r="N223" s="301"/>
      <c r="O223" s="480"/>
      <c r="P223" s="484"/>
      <c r="Q223"/>
    </row>
    <row r="224" spans="5:17" ht="20.100000000000001" customHeight="1" x14ac:dyDescent="0.2">
      <c r="E224"/>
      <c r="F224" s="586"/>
      <c r="G224" s="264" t="s">
        <v>132</v>
      </c>
      <c r="H224" s="264"/>
      <c r="I224" s="264"/>
      <c r="J224" s="264"/>
      <c r="K224" s="126"/>
      <c r="L224" s="311"/>
      <c r="M224" s="572"/>
      <c r="N224" s="301"/>
      <c r="O224" s="480"/>
      <c r="P224" s="484"/>
      <c r="Q224"/>
    </row>
    <row r="225" spans="5:17" ht="20.100000000000001" customHeight="1" thickBot="1" x14ac:dyDescent="0.25">
      <c r="E225"/>
      <c r="F225" s="589"/>
      <c r="G225" s="303" t="s">
        <v>133</v>
      </c>
      <c r="H225" s="303"/>
      <c r="I225" s="303"/>
      <c r="J225" s="303"/>
      <c r="K225" s="270"/>
      <c r="L225" s="316"/>
      <c r="M225" s="573"/>
      <c r="N225" s="304"/>
      <c r="O225" s="480"/>
      <c r="P225" s="485"/>
      <c r="Q225"/>
    </row>
    <row r="226" spans="5:17" ht="20.100000000000001" customHeight="1" x14ac:dyDescent="0.2">
      <c r="E226"/>
      <c r="F226" s="585" t="str">
        <f>B32</f>
        <v>COUAILLIER TOM</v>
      </c>
      <c r="G226" s="314">
        <f>'T1'!AG10</f>
        <v>6</v>
      </c>
      <c r="H226" s="266">
        <v>1</v>
      </c>
      <c r="I226" s="266">
        <v>2</v>
      </c>
      <c r="J226" s="266">
        <v>3</v>
      </c>
      <c r="K226" s="124" t="s">
        <v>129</v>
      </c>
      <c r="L226" s="315" t="s">
        <v>130</v>
      </c>
      <c r="M226" s="585" t="s">
        <v>179</v>
      </c>
      <c r="N226" s="588"/>
      <c r="O226" s="480"/>
      <c r="P226" s="483" t="s">
        <v>180</v>
      </c>
      <c r="Q226"/>
    </row>
    <row r="227" spans="5:17" ht="20.100000000000001" customHeight="1" x14ac:dyDescent="0.2">
      <c r="E227"/>
      <c r="F227" s="586"/>
      <c r="G227" s="264" t="s">
        <v>131</v>
      </c>
      <c r="H227" s="264"/>
      <c r="I227" s="264"/>
      <c r="J227" s="264"/>
      <c r="K227" s="126"/>
      <c r="L227" s="301"/>
      <c r="M227" s="572"/>
      <c r="N227" s="301"/>
      <c r="O227" s="480"/>
      <c r="P227" s="484"/>
      <c r="Q227"/>
    </row>
    <row r="228" spans="5:17" ht="20.100000000000001" customHeight="1" x14ac:dyDescent="0.2">
      <c r="E228"/>
      <c r="F228" s="586"/>
      <c r="G228" s="264" t="s">
        <v>132</v>
      </c>
      <c r="H228" s="264"/>
      <c r="I228" s="264"/>
      <c r="J228" s="264"/>
      <c r="K228" s="126"/>
      <c r="L228" s="311"/>
      <c r="M228" s="572"/>
      <c r="N228" s="301"/>
      <c r="O228" s="480"/>
      <c r="P228" s="484"/>
      <c r="Q228"/>
    </row>
    <row r="229" spans="5:17" ht="20.100000000000001" customHeight="1" thickBot="1" x14ac:dyDescent="0.25">
      <c r="E229"/>
      <c r="F229" s="587"/>
      <c r="G229" s="265" t="s">
        <v>133</v>
      </c>
      <c r="H229" s="265"/>
      <c r="I229" s="265"/>
      <c r="J229" s="265"/>
      <c r="K229" s="127"/>
      <c r="L229" s="312"/>
      <c r="M229" s="574"/>
      <c r="N229" s="302"/>
      <c r="O229" s="480"/>
      <c r="P229" s="485"/>
      <c r="Q229"/>
    </row>
    <row r="230" spans="5:17" ht="114.95" customHeight="1" x14ac:dyDescent="0.2">
      <c r="E230"/>
      <c r="F230"/>
      <c r="G230"/>
      <c r="H230"/>
      <c r="I230"/>
      <c r="J230"/>
      <c r="K230" s="45"/>
      <c r="L230" s="45"/>
      <c r="M230"/>
      <c r="N230"/>
      <c r="O230"/>
      <c r="P230"/>
      <c r="Q230"/>
    </row>
    <row r="231" spans="5:17" ht="114.95" customHeight="1" x14ac:dyDescent="0.2">
      <c r="E231"/>
      <c r="F231"/>
      <c r="G231"/>
      <c r="H231"/>
      <c r="I231"/>
      <c r="J231"/>
      <c r="K231" s="45"/>
      <c r="L231" s="45"/>
      <c r="M231"/>
      <c r="N231"/>
      <c r="O231"/>
      <c r="P231"/>
      <c r="Q231"/>
    </row>
    <row r="232" spans="5:17" ht="114.95" customHeight="1" x14ac:dyDescent="0.2"/>
    <row r="233" spans="5:17" ht="23.25" x14ac:dyDescent="0.35">
      <c r="E233"/>
      <c r="F233"/>
      <c r="G233"/>
      <c r="H233"/>
      <c r="I233" s="122" t="str">
        <f>A33</f>
        <v>Tableau 2 - 1er tour - 24 tireurs</v>
      </c>
      <c r="J233" s="122"/>
      <c r="K233" s="123"/>
      <c r="L233" s="123"/>
      <c r="M233"/>
      <c r="N233"/>
      <c r="O233"/>
      <c r="P233"/>
      <c r="Q233"/>
    </row>
    <row r="234" spans="5:17" x14ac:dyDescent="0.2">
      <c r="E234"/>
      <c r="F234"/>
      <c r="G234"/>
      <c r="H234"/>
      <c r="I234"/>
      <c r="J234"/>
      <c r="K234" s="45"/>
      <c r="L234" s="45"/>
      <c r="M234"/>
      <c r="N234"/>
      <c r="O234"/>
      <c r="P234"/>
      <c r="Q234"/>
    </row>
    <row r="235" spans="5:17" x14ac:dyDescent="0.2">
      <c r="E235"/>
      <c r="F235"/>
      <c r="G235"/>
      <c r="H235"/>
      <c r="I235"/>
      <c r="J235"/>
      <c r="K235" s="45"/>
      <c r="L235" s="45"/>
      <c r="M235"/>
      <c r="N235"/>
      <c r="O235"/>
      <c r="P235"/>
      <c r="Q235"/>
    </row>
    <row r="236" spans="5:17" ht="13.5" thickBot="1" x14ac:dyDescent="0.25">
      <c r="E236"/>
      <c r="F236"/>
      <c r="G236"/>
      <c r="H236"/>
      <c r="I236"/>
      <c r="J236"/>
      <c r="K236" s="45"/>
      <c r="L236" s="45"/>
      <c r="M236"/>
      <c r="N236"/>
      <c r="O236"/>
      <c r="P236"/>
      <c r="Q236"/>
    </row>
    <row r="237" spans="5:17" ht="20.100000000000001" customHeight="1" x14ac:dyDescent="0.2">
      <c r="E237"/>
      <c r="F237" s="585" t="str">
        <f>B33</f>
        <v>?</v>
      </c>
      <c r="G237" s="314">
        <f>'T1'!AG12</f>
        <v>7</v>
      </c>
      <c r="H237" s="266">
        <v>1</v>
      </c>
      <c r="I237" s="266">
        <v>2</v>
      </c>
      <c r="J237" s="266">
        <v>3</v>
      </c>
      <c r="K237" s="124" t="s">
        <v>129</v>
      </c>
      <c r="L237" s="315" t="s">
        <v>130</v>
      </c>
      <c r="M237" s="585" t="s">
        <v>179</v>
      </c>
      <c r="N237" s="588"/>
      <c r="O237" s="480"/>
      <c r="P237" s="483" t="s">
        <v>180</v>
      </c>
      <c r="Q237"/>
    </row>
    <row r="238" spans="5:17" ht="20.100000000000001" customHeight="1" x14ac:dyDescent="0.2">
      <c r="E238"/>
      <c r="F238" s="586"/>
      <c r="G238" s="264" t="s">
        <v>131</v>
      </c>
      <c r="H238" s="264"/>
      <c r="I238" s="264"/>
      <c r="J238" s="264"/>
      <c r="K238" s="126"/>
      <c r="L238" s="301"/>
      <c r="M238" s="572"/>
      <c r="N238" s="301"/>
      <c r="O238" s="480"/>
      <c r="P238" s="484"/>
      <c r="Q238"/>
    </row>
    <row r="239" spans="5:17" ht="20.100000000000001" customHeight="1" x14ac:dyDescent="0.2">
      <c r="E239"/>
      <c r="F239" s="586"/>
      <c r="G239" s="264" t="s">
        <v>132</v>
      </c>
      <c r="H239" s="264"/>
      <c r="I239" s="264"/>
      <c r="J239" s="264"/>
      <c r="K239" s="126"/>
      <c r="L239" s="311"/>
      <c r="M239" s="572"/>
      <c r="N239" s="301"/>
      <c r="O239" s="480"/>
      <c r="P239" s="484"/>
      <c r="Q239"/>
    </row>
    <row r="240" spans="5:17" ht="20.100000000000001" customHeight="1" thickBot="1" x14ac:dyDescent="0.25">
      <c r="E240"/>
      <c r="F240" s="589"/>
      <c r="G240" s="303" t="s">
        <v>133</v>
      </c>
      <c r="H240" s="303"/>
      <c r="I240" s="303"/>
      <c r="J240" s="303"/>
      <c r="K240" s="270"/>
      <c r="L240" s="316"/>
      <c r="M240" s="573"/>
      <c r="N240" s="304"/>
      <c r="O240" s="480"/>
      <c r="P240" s="485"/>
      <c r="Q240"/>
    </row>
    <row r="241" spans="5:17" ht="20.100000000000001" customHeight="1" x14ac:dyDescent="0.2">
      <c r="E241"/>
      <c r="F241" s="585" t="str">
        <f>B34</f>
        <v>LEGRIS LEA</v>
      </c>
      <c r="G241" s="314">
        <f>'T1'!AG13</f>
        <v>8</v>
      </c>
      <c r="H241" s="266">
        <v>1</v>
      </c>
      <c r="I241" s="266">
        <v>2</v>
      </c>
      <c r="J241" s="266">
        <v>3</v>
      </c>
      <c r="K241" s="124" t="s">
        <v>129</v>
      </c>
      <c r="L241" s="315" t="s">
        <v>130</v>
      </c>
      <c r="M241" s="585" t="s">
        <v>179</v>
      </c>
      <c r="N241" s="588"/>
      <c r="O241" s="480"/>
      <c r="P241" s="483" t="s">
        <v>180</v>
      </c>
      <c r="Q241"/>
    </row>
    <row r="242" spans="5:17" ht="20.100000000000001" customHeight="1" x14ac:dyDescent="0.2">
      <c r="E242"/>
      <c r="F242" s="586"/>
      <c r="G242" s="264" t="s">
        <v>131</v>
      </c>
      <c r="H242" s="264"/>
      <c r="I242" s="264"/>
      <c r="J242" s="264"/>
      <c r="K242" s="126"/>
      <c r="L242" s="301"/>
      <c r="M242" s="572"/>
      <c r="N242" s="301"/>
      <c r="O242" s="480"/>
      <c r="P242" s="484"/>
      <c r="Q242"/>
    </row>
    <row r="243" spans="5:17" ht="20.100000000000001" customHeight="1" x14ac:dyDescent="0.2">
      <c r="E243"/>
      <c r="F243" s="586"/>
      <c r="G243" s="264" t="s">
        <v>132</v>
      </c>
      <c r="H243" s="264"/>
      <c r="I243" s="264"/>
      <c r="J243" s="264"/>
      <c r="K243" s="126"/>
      <c r="L243" s="311"/>
      <c r="M243" s="572"/>
      <c r="N243" s="301"/>
      <c r="O243" s="480"/>
      <c r="P243" s="484"/>
      <c r="Q243"/>
    </row>
    <row r="244" spans="5:17" ht="20.100000000000001" customHeight="1" thickBot="1" x14ac:dyDescent="0.25">
      <c r="E244"/>
      <c r="F244" s="587"/>
      <c r="G244" s="265" t="s">
        <v>133</v>
      </c>
      <c r="H244" s="265"/>
      <c r="I244" s="265"/>
      <c r="J244" s="265"/>
      <c r="K244" s="127"/>
      <c r="L244" s="312"/>
      <c r="M244" s="574"/>
      <c r="N244" s="302"/>
      <c r="O244" s="480"/>
      <c r="P244" s="485"/>
      <c r="Q244"/>
    </row>
    <row r="245" spans="5:17" x14ac:dyDescent="0.2">
      <c r="E245"/>
      <c r="F245"/>
      <c r="G245"/>
      <c r="H245"/>
      <c r="I245"/>
      <c r="J245"/>
      <c r="K245" s="45"/>
      <c r="L245" s="45"/>
      <c r="M245"/>
      <c r="N245"/>
      <c r="O245"/>
      <c r="P245"/>
      <c r="Q245"/>
    </row>
    <row r="246" spans="5:17" x14ac:dyDescent="0.2">
      <c r="E246"/>
      <c r="F246"/>
      <c r="G246"/>
      <c r="H246"/>
      <c r="I246"/>
      <c r="J246"/>
      <c r="K246" s="45"/>
      <c r="L246" s="45"/>
      <c r="M246"/>
      <c r="N246"/>
      <c r="O246"/>
      <c r="P246"/>
      <c r="Q246"/>
    </row>
    <row r="248" spans="5:17" ht="23.25" x14ac:dyDescent="0.35">
      <c r="E248"/>
      <c r="F248"/>
      <c r="G248"/>
      <c r="H248"/>
      <c r="I248" s="122" t="str">
        <f>A35</f>
        <v>Tableau 2 - 1er tour - 24 tireurs</v>
      </c>
      <c r="J248" s="122"/>
      <c r="K248" s="123"/>
      <c r="L248" s="123"/>
      <c r="M248"/>
      <c r="N248"/>
      <c r="O248"/>
      <c r="P248"/>
      <c r="Q248"/>
    </row>
    <row r="249" spans="5:17" x14ac:dyDescent="0.2">
      <c r="E249"/>
      <c r="F249"/>
      <c r="G249"/>
      <c r="H249"/>
      <c r="I249"/>
      <c r="J249"/>
      <c r="K249" s="45"/>
      <c r="L249" s="45"/>
      <c r="M249"/>
      <c r="N249"/>
      <c r="O249"/>
      <c r="P249"/>
      <c r="Q249"/>
    </row>
    <row r="250" spans="5:17" x14ac:dyDescent="0.2">
      <c r="E250"/>
      <c r="F250"/>
      <c r="G250"/>
      <c r="H250"/>
      <c r="I250"/>
      <c r="J250"/>
      <c r="K250" s="45"/>
      <c r="L250" s="45"/>
      <c r="M250"/>
      <c r="N250"/>
      <c r="O250"/>
      <c r="P250"/>
      <c r="Q250"/>
    </row>
    <row r="251" spans="5:17" ht="13.5" thickBot="1" x14ac:dyDescent="0.25">
      <c r="E251"/>
      <c r="F251"/>
      <c r="G251"/>
      <c r="H251"/>
      <c r="I251"/>
      <c r="J251"/>
      <c r="K251" s="45"/>
      <c r="L251" s="45"/>
      <c r="M251"/>
      <c r="N251"/>
      <c r="O251"/>
      <c r="P251"/>
      <c r="Q251"/>
    </row>
    <row r="252" spans="5:17" ht="20.100000000000001" customHeight="1" x14ac:dyDescent="0.2">
      <c r="E252"/>
      <c r="F252" s="585" t="str">
        <f>B35</f>
        <v>BOULLIER ALETHEA</v>
      </c>
      <c r="G252" s="314">
        <f>'T1'!AG15</f>
        <v>9</v>
      </c>
      <c r="H252" s="266">
        <v>1</v>
      </c>
      <c r="I252" s="266">
        <v>2</v>
      </c>
      <c r="J252" s="266">
        <v>3</v>
      </c>
      <c r="K252" s="124" t="s">
        <v>129</v>
      </c>
      <c r="L252" s="315" t="s">
        <v>130</v>
      </c>
      <c r="M252" s="585" t="s">
        <v>179</v>
      </c>
      <c r="N252" s="588"/>
      <c r="O252" s="480"/>
      <c r="P252" s="483" t="s">
        <v>180</v>
      </c>
      <c r="Q252"/>
    </row>
    <row r="253" spans="5:17" ht="20.100000000000001" customHeight="1" x14ac:dyDescent="0.2">
      <c r="E253"/>
      <c r="F253" s="586"/>
      <c r="G253" s="264" t="s">
        <v>131</v>
      </c>
      <c r="H253" s="264"/>
      <c r="I253" s="264"/>
      <c r="J253" s="264"/>
      <c r="K253" s="126"/>
      <c r="L253" s="301"/>
      <c r="M253" s="572"/>
      <c r="N253" s="301"/>
      <c r="O253" s="480"/>
      <c r="P253" s="484"/>
      <c r="Q253"/>
    </row>
    <row r="254" spans="5:17" ht="20.100000000000001" customHeight="1" x14ac:dyDescent="0.2">
      <c r="E254"/>
      <c r="F254" s="586"/>
      <c r="G254" s="264" t="s">
        <v>132</v>
      </c>
      <c r="H254" s="264"/>
      <c r="I254" s="264"/>
      <c r="J254" s="264"/>
      <c r="K254" s="126"/>
      <c r="L254" s="311"/>
      <c r="M254" s="572"/>
      <c r="N254" s="301"/>
      <c r="O254" s="480"/>
      <c r="P254" s="484"/>
      <c r="Q254"/>
    </row>
    <row r="255" spans="5:17" ht="20.100000000000001" customHeight="1" thickBot="1" x14ac:dyDescent="0.25">
      <c r="E255"/>
      <c r="F255" s="589"/>
      <c r="G255" s="303" t="s">
        <v>133</v>
      </c>
      <c r="H255" s="303"/>
      <c r="I255" s="303"/>
      <c r="J255" s="303"/>
      <c r="K255" s="270"/>
      <c r="L255" s="316"/>
      <c r="M255" s="573"/>
      <c r="N255" s="304"/>
      <c r="O255" s="480"/>
      <c r="P255" s="485"/>
      <c r="Q255"/>
    </row>
    <row r="256" spans="5:17" ht="20.100000000000001" customHeight="1" x14ac:dyDescent="0.2">
      <c r="E256"/>
      <c r="F256" s="585" t="str">
        <f>B36</f>
        <v>ROY BAPTISTE</v>
      </c>
      <c r="G256" s="314">
        <f>'T1'!AG16</f>
        <v>10</v>
      </c>
      <c r="H256" s="266">
        <v>1</v>
      </c>
      <c r="I256" s="266">
        <v>2</v>
      </c>
      <c r="J256" s="266">
        <v>3</v>
      </c>
      <c r="K256" s="124" t="s">
        <v>129</v>
      </c>
      <c r="L256" s="315" t="s">
        <v>130</v>
      </c>
      <c r="M256" s="585" t="s">
        <v>179</v>
      </c>
      <c r="N256" s="588"/>
      <c r="O256" s="480"/>
      <c r="P256" s="483" t="s">
        <v>180</v>
      </c>
      <c r="Q256"/>
    </row>
    <row r="257" spans="5:17" ht="20.100000000000001" customHeight="1" x14ac:dyDescent="0.2">
      <c r="E257"/>
      <c r="F257" s="586"/>
      <c r="G257" s="264" t="s">
        <v>131</v>
      </c>
      <c r="H257" s="264"/>
      <c r="I257" s="264"/>
      <c r="J257" s="264"/>
      <c r="K257" s="126"/>
      <c r="L257" s="301"/>
      <c r="M257" s="572"/>
      <c r="N257" s="301"/>
      <c r="O257" s="480"/>
      <c r="P257" s="484"/>
      <c r="Q257"/>
    </row>
    <row r="258" spans="5:17" ht="20.100000000000001" customHeight="1" x14ac:dyDescent="0.2">
      <c r="E258"/>
      <c r="F258" s="586"/>
      <c r="G258" s="264" t="s">
        <v>132</v>
      </c>
      <c r="H258" s="264"/>
      <c r="I258" s="264"/>
      <c r="J258" s="264"/>
      <c r="K258" s="126"/>
      <c r="L258" s="311"/>
      <c r="M258" s="572"/>
      <c r="N258" s="301"/>
      <c r="O258" s="480"/>
      <c r="P258" s="484"/>
      <c r="Q258"/>
    </row>
    <row r="259" spans="5:17" ht="20.100000000000001" customHeight="1" thickBot="1" x14ac:dyDescent="0.25">
      <c r="E259"/>
      <c r="F259" s="587"/>
      <c r="G259" s="265" t="s">
        <v>133</v>
      </c>
      <c r="H259" s="265"/>
      <c r="I259" s="265"/>
      <c r="J259" s="265"/>
      <c r="K259" s="127"/>
      <c r="L259" s="312"/>
      <c r="M259" s="574"/>
      <c r="N259" s="302"/>
      <c r="O259" s="480"/>
      <c r="P259" s="485"/>
      <c r="Q259"/>
    </row>
    <row r="260" spans="5:17" ht="114.95" customHeight="1" x14ac:dyDescent="0.2">
      <c r="E260"/>
      <c r="F260"/>
      <c r="G260"/>
      <c r="H260"/>
      <c r="I260"/>
      <c r="J260"/>
      <c r="K260" s="45"/>
      <c r="L260" s="45"/>
      <c r="M260"/>
      <c r="N260"/>
      <c r="O260"/>
      <c r="P260"/>
      <c r="Q260"/>
    </row>
    <row r="261" spans="5:17" ht="114.95" customHeight="1" x14ac:dyDescent="0.2">
      <c r="E261"/>
      <c r="F261"/>
      <c r="G261"/>
      <c r="H261"/>
      <c r="I261"/>
      <c r="J261"/>
      <c r="K261" s="45"/>
      <c r="L261" s="45"/>
      <c r="M261"/>
      <c r="N261"/>
      <c r="O261"/>
      <c r="P261"/>
      <c r="Q261"/>
    </row>
    <row r="262" spans="5:17" ht="114.95" customHeight="1" x14ac:dyDescent="0.2"/>
    <row r="263" spans="5:17" ht="23.25" x14ac:dyDescent="0.35">
      <c r="E263"/>
      <c r="F263"/>
      <c r="G263"/>
      <c r="H263"/>
      <c r="I263" s="122" t="str">
        <f>A37</f>
        <v>Tableau 2 - 1er tour - 24 tireurs</v>
      </c>
      <c r="J263" s="122"/>
      <c r="K263" s="123"/>
      <c r="L263" s="123"/>
      <c r="M263"/>
      <c r="N263"/>
      <c r="O263"/>
      <c r="P263"/>
      <c r="Q263"/>
    </row>
    <row r="264" spans="5:17" x14ac:dyDescent="0.2">
      <c r="E264"/>
      <c r="F264"/>
      <c r="G264"/>
      <c r="H264"/>
      <c r="I264"/>
      <c r="J264"/>
      <c r="K264" s="45"/>
      <c r="L264" s="45"/>
      <c r="M264"/>
      <c r="N264"/>
      <c r="O264"/>
      <c r="P264"/>
      <c r="Q264"/>
    </row>
    <row r="265" spans="5:17" x14ac:dyDescent="0.2">
      <c r="E265"/>
      <c r="F265"/>
      <c r="G265"/>
      <c r="H265"/>
      <c r="I265"/>
      <c r="J265"/>
      <c r="K265" s="45"/>
      <c r="L265" s="45"/>
      <c r="M265"/>
      <c r="N265"/>
      <c r="O265"/>
      <c r="P265"/>
      <c r="Q265"/>
    </row>
    <row r="266" spans="5:17" ht="13.5" thickBot="1" x14ac:dyDescent="0.25">
      <c r="E266"/>
      <c r="F266"/>
      <c r="G266"/>
      <c r="H266"/>
      <c r="I266"/>
      <c r="J266"/>
      <c r="K266" s="45"/>
      <c r="L266" s="45"/>
      <c r="M266"/>
      <c r="N266"/>
      <c r="O266"/>
      <c r="P266"/>
      <c r="Q266"/>
    </row>
    <row r="267" spans="5:17" ht="20.100000000000001" customHeight="1" x14ac:dyDescent="0.2">
      <c r="E267"/>
      <c r="F267" s="585" t="str">
        <f>B37</f>
        <v>?</v>
      </c>
      <c r="G267" s="314">
        <f>'T1'!AG18</f>
        <v>11</v>
      </c>
      <c r="H267" s="266">
        <v>1</v>
      </c>
      <c r="I267" s="266">
        <v>2</v>
      </c>
      <c r="J267" s="266">
        <v>3</v>
      </c>
      <c r="K267" s="124" t="s">
        <v>129</v>
      </c>
      <c r="L267" s="315" t="s">
        <v>130</v>
      </c>
      <c r="M267" s="585" t="s">
        <v>179</v>
      </c>
      <c r="N267" s="588"/>
      <c r="O267" s="480"/>
      <c r="P267" s="483" t="s">
        <v>180</v>
      </c>
      <c r="Q267"/>
    </row>
    <row r="268" spans="5:17" ht="20.100000000000001" customHeight="1" x14ac:dyDescent="0.2">
      <c r="E268"/>
      <c r="F268" s="586"/>
      <c r="G268" s="264" t="s">
        <v>131</v>
      </c>
      <c r="H268" s="264"/>
      <c r="I268" s="264"/>
      <c r="J268" s="264"/>
      <c r="K268" s="126"/>
      <c r="L268" s="301"/>
      <c r="M268" s="572"/>
      <c r="N268" s="301"/>
      <c r="O268" s="480"/>
      <c r="P268" s="484"/>
      <c r="Q268"/>
    </row>
    <row r="269" spans="5:17" ht="20.100000000000001" customHeight="1" x14ac:dyDescent="0.2">
      <c r="E269"/>
      <c r="F269" s="586"/>
      <c r="G269" s="264" t="s">
        <v>132</v>
      </c>
      <c r="H269" s="264"/>
      <c r="I269" s="264"/>
      <c r="J269" s="264"/>
      <c r="K269" s="126"/>
      <c r="L269" s="311"/>
      <c r="M269" s="572"/>
      <c r="N269" s="301"/>
      <c r="O269" s="480"/>
      <c r="P269" s="484"/>
      <c r="Q269"/>
    </row>
    <row r="270" spans="5:17" ht="20.100000000000001" customHeight="1" thickBot="1" x14ac:dyDescent="0.25">
      <c r="E270"/>
      <c r="F270" s="589"/>
      <c r="G270" s="303" t="s">
        <v>133</v>
      </c>
      <c r="H270" s="303"/>
      <c r="I270" s="303"/>
      <c r="J270" s="303"/>
      <c r="K270" s="270"/>
      <c r="L270" s="316"/>
      <c r="M270" s="573"/>
      <c r="N270" s="304"/>
      <c r="O270" s="480"/>
      <c r="P270" s="485"/>
      <c r="Q270"/>
    </row>
    <row r="271" spans="5:17" ht="20.100000000000001" customHeight="1" x14ac:dyDescent="0.2">
      <c r="E271"/>
      <c r="F271" s="585" t="str">
        <f>B38</f>
        <v>VERITE ALEXIS</v>
      </c>
      <c r="G271" s="314">
        <f>'T1'!AG19</f>
        <v>12</v>
      </c>
      <c r="H271" s="266">
        <v>1</v>
      </c>
      <c r="I271" s="266">
        <v>2</v>
      </c>
      <c r="J271" s="266">
        <v>3</v>
      </c>
      <c r="K271" s="124" t="s">
        <v>129</v>
      </c>
      <c r="L271" s="315" t="s">
        <v>130</v>
      </c>
      <c r="M271" s="585" t="s">
        <v>179</v>
      </c>
      <c r="N271" s="588"/>
      <c r="O271" s="480"/>
      <c r="P271" s="483" t="s">
        <v>180</v>
      </c>
      <c r="Q271"/>
    </row>
    <row r="272" spans="5:17" ht="20.100000000000001" customHeight="1" x14ac:dyDescent="0.2">
      <c r="E272"/>
      <c r="F272" s="586"/>
      <c r="G272" s="264" t="s">
        <v>131</v>
      </c>
      <c r="H272" s="264"/>
      <c r="I272" s="264"/>
      <c r="J272" s="264"/>
      <c r="K272" s="126"/>
      <c r="L272" s="301"/>
      <c r="M272" s="572"/>
      <c r="N272" s="301"/>
      <c r="O272" s="480"/>
      <c r="P272" s="484"/>
      <c r="Q272"/>
    </row>
    <row r="273" spans="5:17" ht="20.100000000000001" customHeight="1" x14ac:dyDescent="0.2">
      <c r="E273"/>
      <c r="F273" s="586"/>
      <c r="G273" s="264" t="s">
        <v>132</v>
      </c>
      <c r="H273" s="264"/>
      <c r="I273" s="264"/>
      <c r="J273" s="264"/>
      <c r="K273" s="126"/>
      <c r="L273" s="311"/>
      <c r="M273" s="572"/>
      <c r="N273" s="301"/>
      <c r="O273" s="480"/>
      <c r="P273" s="484"/>
      <c r="Q273"/>
    </row>
    <row r="274" spans="5:17" ht="20.100000000000001" customHeight="1" thickBot="1" x14ac:dyDescent="0.25">
      <c r="E274"/>
      <c r="F274" s="587"/>
      <c r="G274" s="265" t="s">
        <v>133</v>
      </c>
      <c r="H274" s="265"/>
      <c r="I274" s="265"/>
      <c r="J274" s="265"/>
      <c r="K274" s="127"/>
      <c r="L274" s="312"/>
      <c r="M274" s="574"/>
      <c r="N274" s="302"/>
      <c r="O274" s="480"/>
      <c r="P274" s="485"/>
      <c r="Q274"/>
    </row>
    <row r="275" spans="5:17" x14ac:dyDescent="0.2">
      <c r="E275"/>
      <c r="F275"/>
      <c r="G275"/>
      <c r="H275"/>
      <c r="I275"/>
      <c r="J275"/>
      <c r="K275" s="45"/>
      <c r="L275" s="45"/>
      <c r="M275"/>
      <c r="N275"/>
      <c r="O275"/>
      <c r="P275"/>
      <c r="Q275"/>
    </row>
    <row r="276" spans="5:17" x14ac:dyDescent="0.2">
      <c r="E276"/>
      <c r="F276"/>
      <c r="G276"/>
      <c r="H276"/>
      <c r="I276"/>
      <c r="J276"/>
      <c r="K276" s="45"/>
      <c r="L276" s="45"/>
      <c r="M276"/>
      <c r="N276"/>
      <c r="O276"/>
      <c r="P276"/>
      <c r="Q276"/>
    </row>
    <row r="278" spans="5:17" ht="23.25" x14ac:dyDescent="0.35">
      <c r="E278"/>
      <c r="F278"/>
      <c r="G278"/>
      <c r="H278"/>
      <c r="I278" s="122" t="str">
        <f>A39</f>
        <v>Tableau 2 - 1er tour - 24 tireurs</v>
      </c>
      <c r="J278" s="122"/>
      <c r="K278" s="123"/>
      <c r="L278" s="123"/>
      <c r="M278"/>
      <c r="N278"/>
      <c r="O278"/>
      <c r="P278"/>
      <c r="Q278"/>
    </row>
    <row r="279" spans="5:17" x14ac:dyDescent="0.2">
      <c r="E279"/>
      <c r="F279"/>
      <c r="G279"/>
      <c r="H279"/>
      <c r="I279"/>
      <c r="J279"/>
      <c r="K279" s="45"/>
      <c r="L279" s="45"/>
      <c r="M279"/>
      <c r="N279"/>
      <c r="O279"/>
      <c r="P279"/>
      <c r="Q279"/>
    </row>
    <row r="280" spans="5:17" x14ac:dyDescent="0.2">
      <c r="E280"/>
      <c r="F280"/>
      <c r="G280"/>
      <c r="H280"/>
      <c r="I280"/>
      <c r="J280"/>
      <c r="K280" s="45"/>
      <c r="L280" s="45"/>
      <c r="M280"/>
      <c r="N280"/>
      <c r="O280"/>
      <c r="P280"/>
      <c r="Q280"/>
    </row>
    <row r="281" spans="5:17" ht="13.5" thickBot="1" x14ac:dyDescent="0.25">
      <c r="E281"/>
      <c r="F281"/>
      <c r="G281"/>
      <c r="H281"/>
      <c r="I281"/>
      <c r="J281"/>
      <c r="K281" s="45"/>
      <c r="L281" s="45"/>
      <c r="M281"/>
      <c r="N281"/>
      <c r="O281"/>
      <c r="P281"/>
      <c r="Q281"/>
    </row>
    <row r="282" spans="5:17" ht="20.100000000000001" customHeight="1" x14ac:dyDescent="0.2">
      <c r="E282"/>
      <c r="F282" s="585" t="str">
        <f>B39</f>
        <v>DINOUARD MICKAEL</v>
      </c>
      <c r="G282" s="314">
        <f>'T1'!AG21</f>
        <v>13</v>
      </c>
      <c r="H282" s="266">
        <v>1</v>
      </c>
      <c r="I282" s="266">
        <v>2</v>
      </c>
      <c r="J282" s="266">
        <v>3</v>
      </c>
      <c r="K282" s="124" t="s">
        <v>129</v>
      </c>
      <c r="L282" s="315" t="s">
        <v>130</v>
      </c>
      <c r="M282" s="585" t="s">
        <v>179</v>
      </c>
      <c r="N282" s="588"/>
      <c r="O282" s="480"/>
      <c r="P282" s="483" t="s">
        <v>180</v>
      </c>
      <c r="Q282"/>
    </row>
    <row r="283" spans="5:17" ht="20.100000000000001" customHeight="1" x14ac:dyDescent="0.2">
      <c r="E283"/>
      <c r="F283" s="586"/>
      <c r="G283" s="264" t="s">
        <v>131</v>
      </c>
      <c r="H283" s="264"/>
      <c r="I283" s="264"/>
      <c r="J283" s="264"/>
      <c r="K283" s="126"/>
      <c r="L283" s="301"/>
      <c r="M283" s="572"/>
      <c r="N283" s="301"/>
      <c r="O283" s="480"/>
      <c r="P283" s="484"/>
      <c r="Q283"/>
    </row>
    <row r="284" spans="5:17" ht="20.100000000000001" customHeight="1" x14ac:dyDescent="0.2">
      <c r="E284"/>
      <c r="F284" s="586"/>
      <c r="G284" s="264" t="s">
        <v>132</v>
      </c>
      <c r="H284" s="264"/>
      <c r="I284" s="264"/>
      <c r="J284" s="264"/>
      <c r="K284" s="126"/>
      <c r="L284" s="311"/>
      <c r="M284" s="572"/>
      <c r="N284" s="301"/>
      <c r="O284" s="480"/>
      <c r="P284" s="484"/>
      <c r="Q284"/>
    </row>
    <row r="285" spans="5:17" ht="20.100000000000001" customHeight="1" thickBot="1" x14ac:dyDescent="0.25">
      <c r="E285"/>
      <c r="F285" s="589"/>
      <c r="G285" s="303" t="s">
        <v>133</v>
      </c>
      <c r="H285" s="303"/>
      <c r="I285" s="303"/>
      <c r="J285" s="303"/>
      <c r="K285" s="270"/>
      <c r="L285" s="316"/>
      <c r="M285" s="573"/>
      <c r="N285" s="304"/>
      <c r="O285" s="480"/>
      <c r="P285" s="485"/>
      <c r="Q285"/>
    </row>
    <row r="286" spans="5:17" ht="20.100000000000001" customHeight="1" x14ac:dyDescent="0.2">
      <c r="E286"/>
      <c r="F286" s="585" t="str">
        <f>B40</f>
        <v>CELLE BASTIEN</v>
      </c>
      <c r="G286" s="314">
        <f>'T1'!AG22</f>
        <v>14</v>
      </c>
      <c r="H286" s="266">
        <v>1</v>
      </c>
      <c r="I286" s="266">
        <v>2</v>
      </c>
      <c r="J286" s="266">
        <v>3</v>
      </c>
      <c r="K286" s="124" t="s">
        <v>129</v>
      </c>
      <c r="L286" s="315" t="s">
        <v>130</v>
      </c>
      <c r="M286" s="585" t="s">
        <v>179</v>
      </c>
      <c r="N286" s="588"/>
      <c r="O286" s="480"/>
      <c r="P286" s="483" t="s">
        <v>180</v>
      </c>
      <c r="Q286"/>
    </row>
    <row r="287" spans="5:17" ht="20.100000000000001" customHeight="1" x14ac:dyDescent="0.2">
      <c r="E287"/>
      <c r="F287" s="586"/>
      <c r="G287" s="264" t="s">
        <v>131</v>
      </c>
      <c r="H287" s="264"/>
      <c r="I287" s="264"/>
      <c r="J287" s="264"/>
      <c r="K287" s="126"/>
      <c r="L287" s="301"/>
      <c r="M287" s="572"/>
      <c r="N287" s="301"/>
      <c r="O287" s="480"/>
      <c r="P287" s="484"/>
      <c r="Q287"/>
    </row>
    <row r="288" spans="5:17" ht="20.100000000000001" customHeight="1" x14ac:dyDescent="0.2">
      <c r="E288"/>
      <c r="F288" s="586"/>
      <c r="G288" s="264" t="s">
        <v>132</v>
      </c>
      <c r="H288" s="264"/>
      <c r="I288" s="264"/>
      <c r="J288" s="264"/>
      <c r="K288" s="126"/>
      <c r="L288" s="311"/>
      <c r="M288" s="572"/>
      <c r="N288" s="301"/>
      <c r="O288" s="480"/>
      <c r="P288" s="484"/>
      <c r="Q288"/>
    </row>
    <row r="289" spans="5:17" ht="20.100000000000001" customHeight="1" thickBot="1" x14ac:dyDescent="0.25">
      <c r="E289"/>
      <c r="F289" s="587"/>
      <c r="G289" s="265" t="s">
        <v>133</v>
      </c>
      <c r="H289" s="265"/>
      <c r="I289" s="265"/>
      <c r="J289" s="265"/>
      <c r="K289" s="127"/>
      <c r="L289" s="312"/>
      <c r="M289" s="574"/>
      <c r="N289" s="302"/>
      <c r="O289" s="480"/>
      <c r="P289" s="485"/>
      <c r="Q289"/>
    </row>
    <row r="290" spans="5:17" ht="114.95" customHeight="1" x14ac:dyDescent="0.2">
      <c r="E290"/>
      <c r="F290"/>
      <c r="G290"/>
      <c r="H290"/>
      <c r="I290"/>
      <c r="J290"/>
      <c r="K290" s="45"/>
      <c r="L290" s="45"/>
      <c r="M290"/>
      <c r="N290"/>
      <c r="O290"/>
      <c r="P290"/>
      <c r="Q290"/>
    </row>
    <row r="291" spans="5:17" ht="114.95" customHeight="1" x14ac:dyDescent="0.2">
      <c r="E291"/>
      <c r="F291"/>
      <c r="G291"/>
      <c r="H291"/>
      <c r="I291"/>
      <c r="J291"/>
      <c r="K291" s="45"/>
      <c r="L291" s="45"/>
      <c r="M291"/>
      <c r="N291"/>
      <c r="O291"/>
      <c r="P291"/>
      <c r="Q291"/>
    </row>
    <row r="292" spans="5:17" ht="114.95" customHeight="1" x14ac:dyDescent="0.2"/>
    <row r="293" spans="5:17" ht="23.25" x14ac:dyDescent="0.35">
      <c r="E293"/>
      <c r="F293"/>
      <c r="G293"/>
      <c r="H293"/>
      <c r="I293" s="122" t="str">
        <f>A41</f>
        <v>Tableau 2 - 1er tour - 24 tireurs</v>
      </c>
      <c r="J293" s="122"/>
      <c r="K293" s="123"/>
      <c r="L293" s="123"/>
      <c r="M293"/>
      <c r="N293"/>
      <c r="O293"/>
      <c r="P293"/>
      <c r="Q293"/>
    </row>
    <row r="294" spans="5:17" x14ac:dyDescent="0.2">
      <c r="E294"/>
      <c r="F294"/>
      <c r="G294"/>
      <c r="H294"/>
      <c r="I294"/>
      <c r="J294"/>
      <c r="K294" s="45"/>
      <c r="L294" s="45"/>
      <c r="M294"/>
      <c r="N294"/>
      <c r="O294"/>
      <c r="P294"/>
      <c r="Q294"/>
    </row>
    <row r="295" spans="5:17" x14ac:dyDescent="0.2">
      <c r="E295"/>
      <c r="F295"/>
      <c r="G295"/>
      <c r="H295"/>
      <c r="I295"/>
      <c r="J295"/>
      <c r="K295" s="45"/>
      <c r="L295" s="45"/>
      <c r="M295"/>
      <c r="N295"/>
      <c r="O295"/>
      <c r="P295"/>
      <c r="Q295"/>
    </row>
    <row r="296" spans="5:17" ht="13.5" thickBot="1" x14ac:dyDescent="0.25">
      <c r="E296"/>
      <c r="F296"/>
      <c r="G296"/>
      <c r="H296"/>
      <c r="I296"/>
      <c r="J296"/>
      <c r="K296" s="45"/>
      <c r="L296" s="45"/>
      <c r="M296"/>
      <c r="N296"/>
      <c r="O296"/>
      <c r="P296"/>
      <c r="Q296"/>
    </row>
    <row r="297" spans="5:17" ht="20.100000000000001" customHeight="1" x14ac:dyDescent="0.2">
      <c r="E297"/>
      <c r="F297" s="585" t="str">
        <f>B41</f>
        <v>?</v>
      </c>
      <c r="G297" s="314">
        <f>'T1'!AG24</f>
        <v>15</v>
      </c>
      <c r="H297" s="266">
        <v>1</v>
      </c>
      <c r="I297" s="266">
        <v>2</v>
      </c>
      <c r="J297" s="266">
        <v>3</v>
      </c>
      <c r="K297" s="124" t="s">
        <v>129</v>
      </c>
      <c r="L297" s="315" t="s">
        <v>130</v>
      </c>
      <c r="M297" s="585" t="s">
        <v>179</v>
      </c>
      <c r="N297" s="588"/>
      <c r="O297" s="480"/>
      <c r="P297" s="483" t="s">
        <v>180</v>
      </c>
      <c r="Q297"/>
    </row>
    <row r="298" spans="5:17" ht="20.100000000000001" customHeight="1" x14ac:dyDescent="0.2">
      <c r="E298"/>
      <c r="F298" s="586"/>
      <c r="G298" s="264" t="s">
        <v>131</v>
      </c>
      <c r="H298" s="264"/>
      <c r="I298" s="264"/>
      <c r="J298" s="264"/>
      <c r="K298" s="126"/>
      <c r="L298" s="301"/>
      <c r="M298" s="572"/>
      <c r="N298" s="301"/>
      <c r="O298" s="480"/>
      <c r="P298" s="484"/>
      <c r="Q298"/>
    </row>
    <row r="299" spans="5:17" ht="20.100000000000001" customHeight="1" x14ac:dyDescent="0.2">
      <c r="E299"/>
      <c r="F299" s="586"/>
      <c r="G299" s="264" t="s">
        <v>132</v>
      </c>
      <c r="H299" s="264"/>
      <c r="I299" s="264"/>
      <c r="J299" s="264"/>
      <c r="K299" s="126"/>
      <c r="L299" s="311"/>
      <c r="M299" s="572"/>
      <c r="N299" s="301"/>
      <c r="O299" s="480"/>
      <c r="P299" s="484"/>
      <c r="Q299"/>
    </row>
    <row r="300" spans="5:17" ht="20.100000000000001" customHeight="1" thickBot="1" x14ac:dyDescent="0.25">
      <c r="E300"/>
      <c r="F300" s="589"/>
      <c r="G300" s="303" t="s">
        <v>133</v>
      </c>
      <c r="H300" s="303"/>
      <c r="I300" s="303"/>
      <c r="J300" s="303"/>
      <c r="K300" s="270"/>
      <c r="L300" s="316"/>
      <c r="M300" s="573"/>
      <c r="N300" s="304"/>
      <c r="O300" s="480"/>
      <c r="P300" s="485"/>
      <c r="Q300"/>
    </row>
    <row r="301" spans="5:17" ht="20.100000000000001" customHeight="1" x14ac:dyDescent="0.2">
      <c r="E301"/>
      <c r="F301" s="585" t="str">
        <f>B42</f>
        <v>MASCHINOT CELINE</v>
      </c>
      <c r="G301" s="314">
        <f>'T1'!AG25</f>
        <v>16</v>
      </c>
      <c r="H301" s="266">
        <v>1</v>
      </c>
      <c r="I301" s="266">
        <v>2</v>
      </c>
      <c r="J301" s="266">
        <v>3</v>
      </c>
      <c r="K301" s="124" t="s">
        <v>129</v>
      </c>
      <c r="L301" s="315" t="s">
        <v>130</v>
      </c>
      <c r="M301" s="585" t="s">
        <v>179</v>
      </c>
      <c r="N301" s="588"/>
      <c r="O301" s="480"/>
      <c r="P301" s="483" t="s">
        <v>180</v>
      </c>
      <c r="Q301"/>
    </row>
    <row r="302" spans="5:17" ht="20.100000000000001" customHeight="1" x14ac:dyDescent="0.2">
      <c r="E302"/>
      <c r="F302" s="586"/>
      <c r="G302" s="264" t="s">
        <v>131</v>
      </c>
      <c r="H302" s="264"/>
      <c r="I302" s="264"/>
      <c r="J302" s="264"/>
      <c r="K302" s="126"/>
      <c r="L302" s="301"/>
      <c r="M302" s="572"/>
      <c r="N302" s="301"/>
      <c r="O302" s="480"/>
      <c r="P302" s="484"/>
      <c r="Q302"/>
    </row>
    <row r="303" spans="5:17" ht="20.100000000000001" customHeight="1" x14ac:dyDescent="0.2">
      <c r="E303"/>
      <c r="F303" s="586"/>
      <c r="G303" s="264" t="s">
        <v>132</v>
      </c>
      <c r="H303" s="264"/>
      <c r="I303" s="264"/>
      <c r="J303" s="264"/>
      <c r="K303" s="126"/>
      <c r="L303" s="311"/>
      <c r="M303" s="572"/>
      <c r="N303" s="301"/>
      <c r="O303" s="480"/>
      <c r="P303" s="484"/>
      <c r="Q303"/>
    </row>
    <row r="304" spans="5:17" ht="20.100000000000001" customHeight="1" thickBot="1" x14ac:dyDescent="0.25">
      <c r="E304"/>
      <c r="F304" s="587"/>
      <c r="G304" s="265" t="s">
        <v>133</v>
      </c>
      <c r="H304" s="265"/>
      <c r="I304" s="265"/>
      <c r="J304" s="265"/>
      <c r="K304" s="127"/>
      <c r="L304" s="312"/>
      <c r="M304" s="574"/>
      <c r="N304" s="302"/>
      <c r="O304" s="480"/>
      <c r="P304" s="485"/>
      <c r="Q304"/>
    </row>
    <row r="305" spans="5:17" x14ac:dyDescent="0.2">
      <c r="E305"/>
      <c r="F305"/>
      <c r="G305"/>
      <c r="H305"/>
      <c r="I305"/>
      <c r="J305"/>
      <c r="K305" s="45"/>
      <c r="L305" s="45"/>
      <c r="M305"/>
      <c r="N305"/>
      <c r="O305"/>
      <c r="P305"/>
      <c r="Q305"/>
    </row>
    <row r="306" spans="5:17" x14ac:dyDescent="0.2">
      <c r="E306"/>
      <c r="F306"/>
      <c r="G306"/>
      <c r="H306"/>
      <c r="I306"/>
      <c r="J306"/>
      <c r="K306" s="45"/>
      <c r="L306" s="45"/>
      <c r="M306"/>
      <c r="N306"/>
      <c r="O306"/>
      <c r="P306"/>
      <c r="Q306"/>
    </row>
    <row r="308" spans="5:17" ht="23.25" x14ac:dyDescent="0.35">
      <c r="E308"/>
      <c r="F308"/>
      <c r="G308"/>
      <c r="H308"/>
      <c r="I308" s="122" t="str">
        <f>A43</f>
        <v>Tableau 2 - 1er tour - 24 tireurs</v>
      </c>
      <c r="J308" s="122"/>
      <c r="K308" s="123"/>
      <c r="L308" s="123"/>
      <c r="M308"/>
      <c r="N308"/>
      <c r="O308"/>
      <c r="P308"/>
      <c r="Q308"/>
    </row>
    <row r="309" spans="5:17" x14ac:dyDescent="0.2">
      <c r="E309"/>
      <c r="F309"/>
      <c r="G309"/>
      <c r="H309"/>
      <c r="I309"/>
      <c r="J309"/>
      <c r="K309" s="45"/>
      <c r="L309" s="45"/>
      <c r="M309"/>
      <c r="N309"/>
      <c r="O309"/>
      <c r="P309"/>
      <c r="Q309"/>
    </row>
    <row r="310" spans="5:17" x14ac:dyDescent="0.2">
      <c r="E310"/>
      <c r="F310"/>
      <c r="G310"/>
      <c r="H310"/>
      <c r="I310"/>
      <c r="J310"/>
      <c r="K310" s="45"/>
      <c r="L310" s="45"/>
      <c r="M310"/>
      <c r="N310"/>
      <c r="O310"/>
      <c r="P310"/>
      <c r="Q310"/>
    </row>
    <row r="311" spans="5:17" ht="13.5" thickBot="1" x14ac:dyDescent="0.25">
      <c r="E311"/>
      <c r="F311"/>
      <c r="G311"/>
      <c r="H311"/>
      <c r="I311"/>
      <c r="J311"/>
      <c r="K311" s="45"/>
      <c r="L311" s="45"/>
      <c r="M311"/>
      <c r="N311"/>
      <c r="O311"/>
      <c r="P311"/>
      <c r="Q311"/>
    </row>
    <row r="312" spans="5:17" ht="20.100000000000001" customHeight="1" x14ac:dyDescent="0.2">
      <c r="E312"/>
      <c r="F312" s="585" t="str">
        <f>B43</f>
        <v>TRAORE ZOUMANA</v>
      </c>
      <c r="G312" s="314">
        <f>'T1'!AG27</f>
        <v>17</v>
      </c>
      <c r="H312" s="266">
        <v>1</v>
      </c>
      <c r="I312" s="266">
        <v>2</v>
      </c>
      <c r="J312" s="266">
        <v>3</v>
      </c>
      <c r="K312" s="124" t="s">
        <v>129</v>
      </c>
      <c r="L312" s="315" t="s">
        <v>130</v>
      </c>
      <c r="M312" s="585" t="s">
        <v>179</v>
      </c>
      <c r="N312" s="588"/>
      <c r="O312" s="480"/>
      <c r="P312" s="483" t="s">
        <v>180</v>
      </c>
      <c r="Q312"/>
    </row>
    <row r="313" spans="5:17" ht="20.100000000000001" customHeight="1" x14ac:dyDescent="0.2">
      <c r="E313"/>
      <c r="F313" s="586"/>
      <c r="G313" s="264" t="s">
        <v>131</v>
      </c>
      <c r="H313" s="264"/>
      <c r="I313" s="264"/>
      <c r="J313" s="264"/>
      <c r="K313" s="126"/>
      <c r="L313" s="301"/>
      <c r="M313" s="572"/>
      <c r="N313" s="301"/>
      <c r="O313" s="480"/>
      <c r="P313" s="484"/>
      <c r="Q313"/>
    </row>
    <row r="314" spans="5:17" ht="20.100000000000001" customHeight="1" x14ac:dyDescent="0.2">
      <c r="E314"/>
      <c r="F314" s="586"/>
      <c r="G314" s="264" t="s">
        <v>132</v>
      </c>
      <c r="H314" s="264"/>
      <c r="I314" s="264"/>
      <c r="J314" s="264"/>
      <c r="K314" s="126"/>
      <c r="L314" s="311"/>
      <c r="M314" s="572"/>
      <c r="N314" s="301"/>
      <c r="O314" s="480"/>
      <c r="P314" s="484"/>
      <c r="Q314"/>
    </row>
    <row r="315" spans="5:17" ht="20.100000000000001" customHeight="1" thickBot="1" x14ac:dyDescent="0.25">
      <c r="E315"/>
      <c r="F315" s="589"/>
      <c r="G315" s="303" t="s">
        <v>133</v>
      </c>
      <c r="H315" s="303"/>
      <c r="I315" s="303"/>
      <c r="J315" s="303"/>
      <c r="K315" s="270"/>
      <c r="L315" s="316"/>
      <c r="M315" s="573"/>
      <c r="N315" s="304"/>
      <c r="O315" s="480"/>
      <c r="P315" s="485"/>
      <c r="Q315"/>
    </row>
    <row r="316" spans="5:17" ht="20.100000000000001" customHeight="1" x14ac:dyDescent="0.2">
      <c r="E316"/>
      <c r="F316" s="585" t="str">
        <f>B44</f>
        <v>MOREL MICHEL</v>
      </c>
      <c r="G316" s="314">
        <f>'T1'!AG28</f>
        <v>18</v>
      </c>
      <c r="H316" s="266">
        <v>1</v>
      </c>
      <c r="I316" s="266">
        <v>2</v>
      </c>
      <c r="J316" s="266">
        <v>3</v>
      </c>
      <c r="K316" s="124" t="s">
        <v>129</v>
      </c>
      <c r="L316" s="315" t="s">
        <v>130</v>
      </c>
      <c r="M316" s="585" t="s">
        <v>179</v>
      </c>
      <c r="N316" s="588"/>
      <c r="O316" s="480"/>
      <c r="P316" s="483" t="s">
        <v>180</v>
      </c>
      <c r="Q316"/>
    </row>
    <row r="317" spans="5:17" ht="20.100000000000001" customHeight="1" x14ac:dyDescent="0.2">
      <c r="E317"/>
      <c r="F317" s="586"/>
      <c r="G317" s="264" t="s">
        <v>131</v>
      </c>
      <c r="H317" s="264"/>
      <c r="I317" s="264"/>
      <c r="J317" s="264"/>
      <c r="K317" s="126"/>
      <c r="L317" s="301"/>
      <c r="M317" s="572"/>
      <c r="N317" s="301"/>
      <c r="O317" s="480"/>
      <c r="P317" s="484"/>
      <c r="Q317"/>
    </row>
    <row r="318" spans="5:17" ht="20.100000000000001" customHeight="1" x14ac:dyDescent="0.2">
      <c r="E318"/>
      <c r="F318" s="586"/>
      <c r="G318" s="264" t="s">
        <v>132</v>
      </c>
      <c r="H318" s="264"/>
      <c r="I318" s="264"/>
      <c r="J318" s="264"/>
      <c r="K318" s="126"/>
      <c r="L318" s="311"/>
      <c r="M318" s="572"/>
      <c r="N318" s="301"/>
      <c r="O318" s="480"/>
      <c r="P318" s="484"/>
      <c r="Q318"/>
    </row>
    <row r="319" spans="5:17" ht="20.100000000000001" customHeight="1" thickBot="1" x14ac:dyDescent="0.25">
      <c r="E319"/>
      <c r="F319" s="587"/>
      <c r="G319" s="265" t="s">
        <v>133</v>
      </c>
      <c r="H319" s="265"/>
      <c r="I319" s="265"/>
      <c r="J319" s="265"/>
      <c r="K319" s="127"/>
      <c r="L319" s="312"/>
      <c r="M319" s="574"/>
      <c r="N319" s="302"/>
      <c r="O319" s="480"/>
      <c r="P319" s="485"/>
      <c r="Q319"/>
    </row>
    <row r="320" spans="5:17" ht="114.95" customHeight="1" x14ac:dyDescent="0.2">
      <c r="E320"/>
      <c r="F320"/>
      <c r="G320"/>
      <c r="H320"/>
      <c r="I320"/>
      <c r="J320"/>
      <c r="K320" s="45"/>
      <c r="L320" s="45"/>
      <c r="M320"/>
      <c r="N320"/>
      <c r="O320"/>
      <c r="P320"/>
      <c r="Q320"/>
    </row>
    <row r="321" spans="5:17" ht="114.95" customHeight="1" x14ac:dyDescent="0.2">
      <c r="E321"/>
      <c r="F321"/>
      <c r="G321"/>
      <c r="H321"/>
      <c r="I321"/>
      <c r="J321"/>
      <c r="K321" s="45"/>
      <c r="L321" s="45"/>
      <c r="M321"/>
      <c r="N321"/>
      <c r="O321"/>
      <c r="P321"/>
      <c r="Q321"/>
    </row>
    <row r="322" spans="5:17" ht="114.95" customHeight="1" x14ac:dyDescent="0.2"/>
    <row r="323" spans="5:17" ht="23.25" x14ac:dyDescent="0.35">
      <c r="E323"/>
      <c r="F323"/>
      <c r="G323"/>
      <c r="H323"/>
      <c r="I323" s="122" t="str">
        <f>A45</f>
        <v>Tableau 2 - 1er tour - 24 tireurs</v>
      </c>
      <c r="J323" s="122"/>
      <c r="K323" s="123"/>
      <c r="L323" s="123"/>
      <c r="M323"/>
      <c r="N323"/>
      <c r="O323"/>
      <c r="P323"/>
      <c r="Q323"/>
    </row>
    <row r="324" spans="5:17" x14ac:dyDescent="0.2">
      <c r="E324"/>
      <c r="F324"/>
      <c r="G324"/>
      <c r="H324"/>
      <c r="I324"/>
      <c r="J324"/>
      <c r="K324" s="45"/>
      <c r="L324" s="45"/>
      <c r="M324"/>
      <c r="N324"/>
      <c r="O324"/>
      <c r="P324"/>
      <c r="Q324"/>
    </row>
    <row r="325" spans="5:17" x14ac:dyDescent="0.2">
      <c r="E325"/>
      <c r="F325"/>
      <c r="G325"/>
      <c r="H325"/>
      <c r="I325"/>
      <c r="J325"/>
      <c r="K325" s="45"/>
      <c r="L325" s="45"/>
      <c r="M325"/>
      <c r="N325"/>
      <c r="O325"/>
      <c r="P325"/>
      <c r="Q325"/>
    </row>
    <row r="326" spans="5:17" ht="13.5" thickBot="1" x14ac:dyDescent="0.25">
      <c r="E326"/>
      <c r="F326"/>
      <c r="G326"/>
      <c r="H326"/>
      <c r="I326"/>
      <c r="J326"/>
      <c r="K326" s="45"/>
      <c r="L326" s="45"/>
      <c r="M326"/>
      <c r="N326"/>
      <c r="O326"/>
      <c r="P326"/>
      <c r="Q326"/>
    </row>
    <row r="327" spans="5:17" ht="20.100000000000001" customHeight="1" x14ac:dyDescent="0.2">
      <c r="E327"/>
      <c r="F327" s="585" t="str">
        <f>B45</f>
        <v>MENDES ANTHONY</v>
      </c>
      <c r="G327" s="314">
        <f>'T1'!AG30</f>
        <v>19</v>
      </c>
      <c r="H327" s="266">
        <v>1</v>
      </c>
      <c r="I327" s="266">
        <v>2</v>
      </c>
      <c r="J327" s="266">
        <v>3</v>
      </c>
      <c r="K327" s="124" t="s">
        <v>129</v>
      </c>
      <c r="L327" s="267"/>
      <c r="M327" s="585" t="s">
        <v>179</v>
      </c>
      <c r="N327" s="588"/>
      <c r="O327" s="480"/>
      <c r="P327" s="483" t="s">
        <v>180</v>
      </c>
      <c r="Q327"/>
    </row>
    <row r="328" spans="5:17" ht="20.100000000000001" customHeight="1" x14ac:dyDescent="0.2">
      <c r="E328"/>
      <c r="F328" s="586"/>
      <c r="G328" s="264" t="s">
        <v>131</v>
      </c>
      <c r="H328" s="264"/>
      <c r="I328" s="264"/>
      <c r="J328" s="264"/>
      <c r="K328" s="126"/>
      <c r="L328" s="268"/>
      <c r="M328" s="572"/>
      <c r="N328" s="301"/>
      <c r="O328" s="480"/>
      <c r="P328" s="484"/>
      <c r="Q328"/>
    </row>
    <row r="329" spans="5:17" ht="20.100000000000001" customHeight="1" x14ac:dyDescent="0.2">
      <c r="E329"/>
      <c r="F329" s="586"/>
      <c r="G329" s="264" t="s">
        <v>132</v>
      </c>
      <c r="H329" s="264"/>
      <c r="I329" s="264"/>
      <c r="J329" s="264"/>
      <c r="K329" s="126"/>
      <c r="L329" s="268"/>
      <c r="M329" s="572"/>
      <c r="N329" s="301"/>
      <c r="O329" s="480"/>
      <c r="P329" s="484"/>
      <c r="Q329"/>
    </row>
    <row r="330" spans="5:17" ht="20.100000000000001" customHeight="1" thickBot="1" x14ac:dyDescent="0.25">
      <c r="E330"/>
      <c r="F330" s="589"/>
      <c r="G330" s="303" t="s">
        <v>133</v>
      </c>
      <c r="H330" s="303"/>
      <c r="I330" s="303"/>
      <c r="J330" s="303"/>
      <c r="K330" s="270"/>
      <c r="L330" s="317"/>
      <c r="M330" s="573"/>
      <c r="N330" s="304"/>
      <c r="O330" s="480"/>
      <c r="P330" s="485"/>
      <c r="Q330"/>
    </row>
    <row r="331" spans="5:17" ht="20.100000000000001" customHeight="1" x14ac:dyDescent="0.2">
      <c r="E331"/>
      <c r="F331" s="585" t="str">
        <f>B46</f>
        <v>BARREL RICHARD</v>
      </c>
      <c r="G331" s="314">
        <f>'T1'!AG31</f>
        <v>20</v>
      </c>
      <c r="H331" s="266">
        <v>1</v>
      </c>
      <c r="I331" s="266">
        <v>2</v>
      </c>
      <c r="J331" s="266">
        <v>3</v>
      </c>
      <c r="K331" s="124" t="s">
        <v>129</v>
      </c>
      <c r="L331" s="267"/>
      <c r="M331" s="585" t="s">
        <v>179</v>
      </c>
      <c r="N331" s="588"/>
      <c r="O331" s="480"/>
      <c r="P331" s="483" t="s">
        <v>180</v>
      </c>
      <c r="Q331"/>
    </row>
    <row r="332" spans="5:17" ht="20.100000000000001" customHeight="1" x14ac:dyDescent="0.2">
      <c r="E332"/>
      <c r="F332" s="586"/>
      <c r="G332" s="264" t="s">
        <v>131</v>
      </c>
      <c r="H332" s="264"/>
      <c r="I332" s="264"/>
      <c r="J332" s="264"/>
      <c r="K332" s="126"/>
      <c r="L332" s="268"/>
      <c r="M332" s="572"/>
      <c r="N332" s="301"/>
      <c r="O332" s="480"/>
      <c r="P332" s="484"/>
      <c r="Q332"/>
    </row>
    <row r="333" spans="5:17" ht="20.100000000000001" customHeight="1" x14ac:dyDescent="0.2">
      <c r="E333"/>
      <c r="F333" s="586"/>
      <c r="G333" s="264" t="s">
        <v>132</v>
      </c>
      <c r="H333" s="264"/>
      <c r="I333" s="264"/>
      <c r="J333" s="264"/>
      <c r="K333" s="126"/>
      <c r="L333" s="268"/>
      <c r="M333" s="572"/>
      <c r="N333" s="301"/>
      <c r="O333" s="480"/>
      <c r="P333" s="484"/>
      <c r="Q333"/>
    </row>
    <row r="334" spans="5:17" ht="20.100000000000001" customHeight="1" thickBot="1" x14ac:dyDescent="0.25">
      <c r="E334"/>
      <c r="F334" s="587"/>
      <c r="G334" s="265" t="s">
        <v>133</v>
      </c>
      <c r="H334" s="265"/>
      <c r="I334" s="265"/>
      <c r="J334" s="265"/>
      <c r="K334" s="127"/>
      <c r="L334" s="269"/>
      <c r="M334" s="574"/>
      <c r="N334" s="302"/>
      <c r="O334" s="480"/>
      <c r="P334" s="485"/>
      <c r="Q334"/>
    </row>
    <row r="335" spans="5:17" x14ac:dyDescent="0.2">
      <c r="E335"/>
      <c r="F335"/>
      <c r="G335"/>
      <c r="H335"/>
      <c r="I335"/>
      <c r="J335"/>
      <c r="K335" s="45"/>
      <c r="L335" s="45"/>
      <c r="M335"/>
      <c r="N335"/>
      <c r="O335"/>
      <c r="P335"/>
      <c r="Q335"/>
    </row>
    <row r="336" spans="5:17" x14ac:dyDescent="0.2">
      <c r="E336"/>
      <c r="F336"/>
      <c r="G336"/>
      <c r="H336"/>
      <c r="I336"/>
      <c r="J336"/>
      <c r="K336" s="45"/>
      <c r="L336" s="45"/>
      <c r="M336"/>
      <c r="N336"/>
      <c r="O336"/>
      <c r="P336"/>
      <c r="Q336"/>
    </row>
    <row r="338" spans="5:17" ht="23.25" x14ac:dyDescent="0.35">
      <c r="E338"/>
      <c r="F338"/>
      <c r="G338"/>
      <c r="H338"/>
      <c r="I338" s="122" t="str">
        <f>A47</f>
        <v>Tableau 2 - 1er tour - 24 tireurs</v>
      </c>
      <c r="J338" s="122"/>
      <c r="K338" s="123"/>
      <c r="L338" s="123"/>
      <c r="M338"/>
      <c r="N338"/>
      <c r="O338"/>
      <c r="P338"/>
      <c r="Q338"/>
    </row>
    <row r="339" spans="5:17" x14ac:dyDescent="0.2">
      <c r="E339"/>
      <c r="F339"/>
      <c r="G339"/>
      <c r="H339"/>
      <c r="I339"/>
      <c r="J339"/>
      <c r="K339" s="45"/>
      <c r="L339" s="45"/>
      <c r="M339"/>
      <c r="N339"/>
      <c r="O339"/>
      <c r="P339"/>
      <c r="Q339"/>
    </row>
    <row r="340" spans="5:17" x14ac:dyDescent="0.2">
      <c r="E340"/>
      <c r="F340"/>
      <c r="G340"/>
      <c r="H340"/>
      <c r="I340"/>
      <c r="J340"/>
      <c r="K340" s="45"/>
      <c r="L340" s="45"/>
      <c r="M340"/>
      <c r="N340"/>
      <c r="O340"/>
      <c r="P340"/>
      <c r="Q340"/>
    </row>
    <row r="341" spans="5:17" ht="13.5" thickBot="1" x14ac:dyDescent="0.25">
      <c r="E341"/>
      <c r="F341"/>
      <c r="G341"/>
      <c r="H341"/>
      <c r="I341"/>
      <c r="J341"/>
      <c r="K341" s="45"/>
      <c r="L341" s="45"/>
      <c r="M341"/>
      <c r="N341"/>
      <c r="O341"/>
      <c r="P341"/>
      <c r="Q341"/>
    </row>
    <row r="342" spans="5:17" ht="20.100000000000001" customHeight="1" x14ac:dyDescent="0.2">
      <c r="E342"/>
      <c r="F342" s="585" t="str">
        <f>B47</f>
        <v>TAILLON ROMAIN</v>
      </c>
      <c r="G342" s="314">
        <f>'T1'!AG33</f>
        <v>21</v>
      </c>
      <c r="H342" s="266">
        <v>1</v>
      </c>
      <c r="I342" s="266">
        <v>2</v>
      </c>
      <c r="J342" s="266">
        <v>3</v>
      </c>
      <c r="K342" s="124" t="s">
        <v>129</v>
      </c>
      <c r="L342" s="267"/>
      <c r="M342" s="585" t="s">
        <v>179</v>
      </c>
      <c r="N342" s="588"/>
      <c r="O342" s="480"/>
      <c r="P342" s="483" t="s">
        <v>180</v>
      </c>
      <c r="Q342"/>
    </row>
    <row r="343" spans="5:17" ht="20.100000000000001" customHeight="1" x14ac:dyDescent="0.2">
      <c r="E343"/>
      <c r="F343" s="586"/>
      <c r="G343" s="264" t="s">
        <v>131</v>
      </c>
      <c r="H343" s="264"/>
      <c r="I343" s="264"/>
      <c r="J343" s="264"/>
      <c r="K343" s="126"/>
      <c r="L343" s="268"/>
      <c r="M343" s="572"/>
      <c r="N343" s="301"/>
      <c r="O343" s="480"/>
      <c r="P343" s="484"/>
      <c r="Q343"/>
    </row>
    <row r="344" spans="5:17" ht="20.100000000000001" customHeight="1" x14ac:dyDescent="0.2">
      <c r="E344"/>
      <c r="F344" s="586"/>
      <c r="G344" s="264" t="s">
        <v>132</v>
      </c>
      <c r="H344" s="264"/>
      <c r="I344" s="264"/>
      <c r="J344" s="264"/>
      <c r="K344" s="126"/>
      <c r="L344" s="268"/>
      <c r="M344" s="572"/>
      <c r="N344" s="301"/>
      <c r="O344" s="480"/>
      <c r="P344" s="484"/>
      <c r="Q344"/>
    </row>
    <row r="345" spans="5:17" ht="20.100000000000001" customHeight="1" thickBot="1" x14ac:dyDescent="0.25">
      <c r="E345"/>
      <c r="F345" s="589"/>
      <c r="G345" s="303" t="s">
        <v>133</v>
      </c>
      <c r="H345" s="303"/>
      <c r="I345" s="303"/>
      <c r="J345" s="303"/>
      <c r="K345" s="270"/>
      <c r="L345" s="317"/>
      <c r="M345" s="573"/>
      <c r="N345" s="304"/>
      <c r="O345" s="480"/>
      <c r="P345" s="485"/>
      <c r="Q345"/>
    </row>
    <row r="346" spans="5:17" ht="20.100000000000001" customHeight="1" x14ac:dyDescent="0.2">
      <c r="E346"/>
      <c r="F346" s="585" t="str">
        <f>B48</f>
        <v>ANTONOFF NICOLAS</v>
      </c>
      <c r="G346" s="314">
        <f>'T1'!AG34</f>
        <v>22</v>
      </c>
      <c r="H346" s="266">
        <v>1</v>
      </c>
      <c r="I346" s="266">
        <v>2</v>
      </c>
      <c r="J346" s="266">
        <v>3</v>
      </c>
      <c r="K346" s="124" t="s">
        <v>129</v>
      </c>
      <c r="L346" s="267"/>
      <c r="M346" s="585" t="s">
        <v>179</v>
      </c>
      <c r="N346" s="588"/>
      <c r="O346" s="480"/>
      <c r="P346" s="483" t="s">
        <v>180</v>
      </c>
      <c r="Q346"/>
    </row>
    <row r="347" spans="5:17" ht="20.100000000000001" customHeight="1" x14ac:dyDescent="0.2">
      <c r="E347"/>
      <c r="F347" s="586"/>
      <c r="G347" s="264" t="s">
        <v>131</v>
      </c>
      <c r="H347" s="264"/>
      <c r="I347" s="264"/>
      <c r="J347" s="264"/>
      <c r="K347" s="126"/>
      <c r="L347" s="268"/>
      <c r="M347" s="572"/>
      <c r="N347" s="301"/>
      <c r="O347" s="480"/>
      <c r="P347" s="484"/>
      <c r="Q347"/>
    </row>
    <row r="348" spans="5:17" ht="20.100000000000001" customHeight="1" x14ac:dyDescent="0.2">
      <c r="E348"/>
      <c r="F348" s="586"/>
      <c r="G348" s="264" t="s">
        <v>132</v>
      </c>
      <c r="H348" s="264"/>
      <c r="I348" s="264"/>
      <c r="J348" s="264"/>
      <c r="K348" s="126"/>
      <c r="L348" s="268"/>
      <c r="M348" s="572"/>
      <c r="N348" s="301"/>
      <c r="O348" s="480"/>
      <c r="P348" s="484"/>
      <c r="Q348"/>
    </row>
    <row r="349" spans="5:17" ht="20.100000000000001" customHeight="1" thickBot="1" x14ac:dyDescent="0.25">
      <c r="E349"/>
      <c r="F349" s="587"/>
      <c r="G349" s="265" t="s">
        <v>133</v>
      </c>
      <c r="H349" s="265"/>
      <c r="I349" s="265"/>
      <c r="J349" s="265"/>
      <c r="K349" s="127"/>
      <c r="L349" s="269"/>
      <c r="M349" s="574"/>
      <c r="N349" s="302"/>
      <c r="O349" s="480"/>
      <c r="P349" s="485"/>
      <c r="Q349"/>
    </row>
    <row r="350" spans="5:17" ht="114.95" customHeight="1" x14ac:dyDescent="0.2">
      <c r="E350"/>
      <c r="F350"/>
      <c r="G350"/>
      <c r="H350"/>
      <c r="I350"/>
      <c r="J350"/>
      <c r="K350" s="45"/>
      <c r="L350" s="45"/>
      <c r="M350"/>
      <c r="N350"/>
      <c r="O350"/>
      <c r="P350"/>
      <c r="Q350"/>
    </row>
    <row r="351" spans="5:17" ht="114.95" customHeight="1" x14ac:dyDescent="0.2">
      <c r="E351"/>
      <c r="F351"/>
      <c r="G351"/>
      <c r="H351"/>
      <c r="I351"/>
      <c r="J351"/>
      <c r="K351" s="45"/>
      <c r="L351" s="45"/>
      <c r="M351"/>
      <c r="N351"/>
      <c r="O351"/>
      <c r="P351"/>
      <c r="Q351"/>
    </row>
    <row r="352" spans="5:17" ht="114.95" customHeight="1" x14ac:dyDescent="0.2"/>
    <row r="353" spans="5:17" ht="23.25" x14ac:dyDescent="0.35">
      <c r="E353"/>
      <c r="F353"/>
      <c r="G353"/>
      <c r="H353"/>
      <c r="I353" s="122" t="str">
        <f>A49</f>
        <v>Tableau 2 - 1er tour - 24 tireurs</v>
      </c>
      <c r="J353" s="122"/>
      <c r="K353" s="123"/>
      <c r="L353" s="123"/>
      <c r="M353"/>
      <c r="N353"/>
      <c r="O353"/>
      <c r="P353"/>
      <c r="Q353"/>
    </row>
    <row r="354" spans="5:17" x14ac:dyDescent="0.2">
      <c r="E354"/>
      <c r="F354"/>
      <c r="G354"/>
      <c r="H354"/>
      <c r="I354"/>
      <c r="J354"/>
      <c r="K354" s="45"/>
      <c r="L354" s="45"/>
      <c r="M354"/>
      <c r="N354"/>
      <c r="O354"/>
      <c r="P354"/>
      <c r="Q354"/>
    </row>
    <row r="355" spans="5:17" x14ac:dyDescent="0.2">
      <c r="E355"/>
      <c r="F355"/>
      <c r="G355"/>
      <c r="H355"/>
      <c r="I355"/>
      <c r="J355"/>
      <c r="K355" s="45"/>
      <c r="L355" s="45"/>
      <c r="M355"/>
      <c r="N355"/>
      <c r="O355"/>
      <c r="P355"/>
      <c r="Q355"/>
    </row>
    <row r="356" spans="5:17" ht="13.5" thickBot="1" x14ac:dyDescent="0.25">
      <c r="E356"/>
      <c r="F356"/>
      <c r="G356"/>
      <c r="H356"/>
      <c r="I356"/>
      <c r="J356"/>
      <c r="K356" s="45"/>
      <c r="L356" s="45"/>
      <c r="M356"/>
      <c r="N356"/>
      <c r="O356"/>
      <c r="P356"/>
      <c r="Q356"/>
    </row>
    <row r="357" spans="5:17" ht="20.100000000000001" customHeight="1" x14ac:dyDescent="0.2">
      <c r="E357"/>
      <c r="F357" s="585" t="str">
        <f>B49</f>
        <v>?</v>
      </c>
      <c r="G357" s="314">
        <f>'T1'!AG36</f>
        <v>23</v>
      </c>
      <c r="H357" s="266">
        <v>1</v>
      </c>
      <c r="I357" s="266">
        <v>2</v>
      </c>
      <c r="J357" s="266">
        <v>3</v>
      </c>
      <c r="K357" s="124" t="s">
        <v>129</v>
      </c>
      <c r="L357" s="267"/>
      <c r="M357" s="585" t="s">
        <v>179</v>
      </c>
      <c r="N357" s="588"/>
      <c r="O357" s="480"/>
      <c r="P357" s="483" t="s">
        <v>180</v>
      </c>
      <c r="Q357"/>
    </row>
    <row r="358" spans="5:17" ht="20.100000000000001" customHeight="1" x14ac:dyDescent="0.2">
      <c r="E358"/>
      <c r="F358" s="586"/>
      <c r="G358" s="264" t="s">
        <v>131</v>
      </c>
      <c r="H358" s="264"/>
      <c r="I358" s="264"/>
      <c r="J358" s="264"/>
      <c r="K358" s="126"/>
      <c r="L358" s="268"/>
      <c r="M358" s="572"/>
      <c r="N358" s="301"/>
      <c r="O358" s="480"/>
      <c r="P358" s="484"/>
      <c r="Q358"/>
    </row>
    <row r="359" spans="5:17" ht="20.100000000000001" customHeight="1" x14ac:dyDescent="0.2">
      <c r="E359"/>
      <c r="F359" s="586"/>
      <c r="G359" s="264" t="s">
        <v>132</v>
      </c>
      <c r="H359" s="264"/>
      <c r="I359" s="264"/>
      <c r="J359" s="264"/>
      <c r="K359" s="126"/>
      <c r="L359" s="268"/>
      <c r="M359" s="572"/>
      <c r="N359" s="301"/>
      <c r="O359" s="480"/>
      <c r="P359" s="484"/>
      <c r="Q359"/>
    </row>
    <row r="360" spans="5:17" ht="20.100000000000001" customHeight="1" thickBot="1" x14ac:dyDescent="0.25">
      <c r="E360"/>
      <c r="F360" s="589"/>
      <c r="G360" s="303" t="s">
        <v>133</v>
      </c>
      <c r="H360" s="303"/>
      <c r="I360" s="303"/>
      <c r="J360" s="303"/>
      <c r="K360" s="270"/>
      <c r="L360" s="317"/>
      <c r="M360" s="573"/>
      <c r="N360" s="304"/>
      <c r="O360" s="480"/>
      <c r="P360" s="485"/>
      <c r="Q360"/>
    </row>
    <row r="361" spans="5:17" ht="20.100000000000001" customHeight="1" x14ac:dyDescent="0.2">
      <c r="E361"/>
      <c r="F361" s="585" t="str">
        <f>B50</f>
        <v>MACREZ VALENTIN</v>
      </c>
      <c r="G361" s="314">
        <f>'T1'!AG37</f>
        <v>24</v>
      </c>
      <c r="H361" s="266">
        <v>1</v>
      </c>
      <c r="I361" s="266">
        <v>2</v>
      </c>
      <c r="J361" s="266">
        <v>3</v>
      </c>
      <c r="K361" s="124" t="s">
        <v>129</v>
      </c>
      <c r="L361" s="267"/>
      <c r="M361" s="585" t="s">
        <v>179</v>
      </c>
      <c r="N361" s="588"/>
      <c r="O361" s="480"/>
      <c r="P361" s="483" t="s">
        <v>180</v>
      </c>
      <c r="Q361"/>
    </row>
    <row r="362" spans="5:17" ht="20.100000000000001" customHeight="1" x14ac:dyDescent="0.2">
      <c r="E362"/>
      <c r="F362" s="586"/>
      <c r="G362" s="264" t="s">
        <v>131</v>
      </c>
      <c r="H362" s="264"/>
      <c r="I362" s="264"/>
      <c r="J362" s="264"/>
      <c r="K362" s="126"/>
      <c r="L362" s="268"/>
      <c r="M362" s="572"/>
      <c r="N362" s="301"/>
      <c r="O362" s="480"/>
      <c r="P362" s="484"/>
      <c r="Q362"/>
    </row>
    <row r="363" spans="5:17" ht="20.100000000000001" customHeight="1" x14ac:dyDescent="0.2">
      <c r="E363"/>
      <c r="F363" s="586"/>
      <c r="G363" s="264" t="s">
        <v>132</v>
      </c>
      <c r="H363" s="264"/>
      <c r="I363" s="264"/>
      <c r="J363" s="264"/>
      <c r="K363" s="126"/>
      <c r="L363" s="268"/>
      <c r="M363" s="572"/>
      <c r="N363" s="301"/>
      <c r="O363" s="480"/>
      <c r="P363" s="484"/>
      <c r="Q363"/>
    </row>
    <row r="364" spans="5:17" ht="20.100000000000001" customHeight="1" thickBot="1" x14ac:dyDescent="0.25">
      <c r="E364"/>
      <c r="F364" s="587"/>
      <c r="G364" s="265" t="s">
        <v>133</v>
      </c>
      <c r="H364" s="265"/>
      <c r="I364" s="265"/>
      <c r="J364" s="265"/>
      <c r="K364" s="127"/>
      <c r="L364" s="269"/>
      <c r="M364" s="574"/>
      <c r="N364" s="302"/>
      <c r="O364" s="480"/>
      <c r="P364" s="485"/>
      <c r="Q364"/>
    </row>
    <row r="365" spans="5:17" x14ac:dyDescent="0.2">
      <c r="E365"/>
      <c r="F365"/>
      <c r="G365"/>
      <c r="H365"/>
      <c r="I365"/>
      <c r="J365"/>
      <c r="K365" s="45"/>
      <c r="L365" s="45"/>
      <c r="M365"/>
      <c r="N365"/>
      <c r="O365"/>
      <c r="P365"/>
      <c r="Q365"/>
    </row>
    <row r="366" spans="5:17" x14ac:dyDescent="0.2">
      <c r="E366"/>
      <c r="F366"/>
      <c r="G366"/>
      <c r="H366"/>
      <c r="I366"/>
      <c r="J366"/>
      <c r="K366" s="45"/>
      <c r="L366" s="45"/>
      <c r="M366"/>
      <c r="N366"/>
      <c r="O366"/>
      <c r="P366"/>
      <c r="Q366"/>
    </row>
  </sheetData>
  <sheetProtection sheet="1" objects="1" scenarios="1" selectLockedCells="1"/>
  <mergeCells count="96">
    <mergeCell ref="F24:F27"/>
    <mergeCell ref="M24:N24"/>
    <mergeCell ref="F12:F15"/>
    <mergeCell ref="M12:N12"/>
    <mergeCell ref="F8:F11"/>
    <mergeCell ref="M8:N8"/>
    <mergeCell ref="F43:F46"/>
    <mergeCell ref="M43:N43"/>
    <mergeCell ref="F39:F42"/>
    <mergeCell ref="M39:N39"/>
    <mergeCell ref="F28:F31"/>
    <mergeCell ref="M28:N28"/>
    <mergeCell ref="F72:F75"/>
    <mergeCell ref="M72:N72"/>
    <mergeCell ref="F58:F61"/>
    <mergeCell ref="M58:N58"/>
    <mergeCell ref="F54:F57"/>
    <mergeCell ref="M54:N54"/>
    <mergeCell ref="F91:F94"/>
    <mergeCell ref="M91:N91"/>
    <mergeCell ref="F87:F90"/>
    <mergeCell ref="M87:N87"/>
    <mergeCell ref="F76:F79"/>
    <mergeCell ref="M76:N76"/>
    <mergeCell ref="F117:F120"/>
    <mergeCell ref="M117:N117"/>
    <mergeCell ref="F106:F109"/>
    <mergeCell ref="M106:N106"/>
    <mergeCell ref="F102:F105"/>
    <mergeCell ref="M102:N102"/>
    <mergeCell ref="F136:F139"/>
    <mergeCell ref="M136:N136"/>
    <mergeCell ref="F132:F135"/>
    <mergeCell ref="M132:N132"/>
    <mergeCell ref="F121:F124"/>
    <mergeCell ref="M121:N121"/>
    <mergeCell ref="F162:F165"/>
    <mergeCell ref="M162:N162"/>
    <mergeCell ref="F151:F154"/>
    <mergeCell ref="M151:N151"/>
    <mergeCell ref="F147:F150"/>
    <mergeCell ref="M147:N147"/>
    <mergeCell ref="F181:F184"/>
    <mergeCell ref="M181:N181"/>
    <mergeCell ref="F177:F180"/>
    <mergeCell ref="M177:N177"/>
    <mergeCell ref="F166:F169"/>
    <mergeCell ref="M166:N166"/>
    <mergeCell ref="F207:F210"/>
    <mergeCell ref="M207:N207"/>
    <mergeCell ref="F196:F199"/>
    <mergeCell ref="M196:N196"/>
    <mergeCell ref="F192:F195"/>
    <mergeCell ref="M192:N192"/>
    <mergeCell ref="F226:F229"/>
    <mergeCell ref="M226:N226"/>
    <mergeCell ref="F222:F225"/>
    <mergeCell ref="M222:N222"/>
    <mergeCell ref="F211:F214"/>
    <mergeCell ref="M211:N211"/>
    <mergeCell ref="F252:F255"/>
    <mergeCell ref="M252:N252"/>
    <mergeCell ref="F241:F244"/>
    <mergeCell ref="M241:N241"/>
    <mergeCell ref="F237:F240"/>
    <mergeCell ref="M237:N237"/>
    <mergeCell ref="F271:F274"/>
    <mergeCell ref="M271:N271"/>
    <mergeCell ref="F267:F270"/>
    <mergeCell ref="M267:N267"/>
    <mergeCell ref="F256:F259"/>
    <mergeCell ref="M256:N256"/>
    <mergeCell ref="F297:F300"/>
    <mergeCell ref="M297:N297"/>
    <mergeCell ref="F286:F289"/>
    <mergeCell ref="M286:N286"/>
    <mergeCell ref="F282:F285"/>
    <mergeCell ref="M282:N282"/>
    <mergeCell ref="F316:F319"/>
    <mergeCell ref="M316:N316"/>
    <mergeCell ref="F312:F315"/>
    <mergeCell ref="M312:N312"/>
    <mergeCell ref="F301:F304"/>
    <mergeCell ref="M301:N301"/>
    <mergeCell ref="F342:F345"/>
    <mergeCell ref="M342:N342"/>
    <mergeCell ref="F331:F334"/>
    <mergeCell ref="M331:N331"/>
    <mergeCell ref="F327:F330"/>
    <mergeCell ref="M327:N327"/>
    <mergeCell ref="F361:F364"/>
    <mergeCell ref="M361:N361"/>
    <mergeCell ref="F357:F360"/>
    <mergeCell ref="M357:N357"/>
    <mergeCell ref="F346:F349"/>
    <mergeCell ref="M346:N34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fitToHeight="12" orientation="portrait" r:id="rId1"/>
  <headerFooter alignWithMargins="0">
    <oddFooter>&amp;R&amp;"Tahoma,Gras"&amp;16&amp;P</oddFooter>
  </headerFooter>
  <rowBreaks count="11" manualBreakCount="11">
    <brk id="33" min="4" max="17" man="1"/>
    <brk id="67" min="4" max="17" man="1"/>
    <brk id="97" min="4" max="17" man="1"/>
    <brk id="127" min="4" max="17" man="1"/>
    <brk id="157" min="4" max="17" man="1"/>
    <brk id="187" min="4" max="17" man="1"/>
    <brk id="217" min="4" max="17" man="1"/>
    <brk id="247" min="4" max="17" man="1"/>
    <brk id="277" min="4" max="17" man="1"/>
    <brk id="307" min="4" max="17" man="1"/>
    <brk id="337" min="4" max="1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D85"/>
  <sheetViews>
    <sheetView showGridLines="0" zoomScale="90" zoomScaleNormal="90" zoomScaleSheetLayoutView="90" workbookViewId="0">
      <selection activeCell="A38" sqref="A38:XFD85"/>
    </sheetView>
  </sheetViews>
  <sheetFormatPr baseColWidth="10" defaultColWidth="11.42578125" defaultRowHeight="16.5" customHeight="1" x14ac:dyDescent="0.2"/>
  <cols>
    <col min="1" max="1" width="3.42578125" style="117" customWidth="1"/>
    <col min="2" max="2" width="3.7109375" style="97" bestFit="1" customWidth="1"/>
    <col min="3" max="3" width="17.7109375" style="38" customWidth="1"/>
    <col min="4" max="4" width="32.7109375" style="38" customWidth="1"/>
    <col min="5" max="5" width="3.5703125" style="38" customWidth="1"/>
    <col min="6" max="6" width="5.42578125" style="111" customWidth="1"/>
    <col min="7" max="12" width="2.7109375" style="112" customWidth="1"/>
    <col min="13" max="13" width="7" style="111" customWidth="1"/>
    <col min="14" max="16" width="4.140625" style="112" bestFit="1" customWidth="1"/>
    <col min="17" max="18" width="3.7109375" style="113" customWidth="1"/>
    <col min="19" max="21" width="3.7109375" style="112" customWidth="1"/>
    <col min="22" max="23" width="3.7109375" style="113" customWidth="1"/>
    <col min="24" max="26" width="3.7109375" style="112" customWidth="1"/>
    <col min="27" max="28" width="3.7109375" style="113" customWidth="1"/>
    <col min="29" max="29" width="3.42578125" style="117" customWidth="1"/>
    <col min="30" max="30" width="3.7109375" style="38" customWidth="1"/>
    <col min="31" max="31" width="17.7109375" style="38" customWidth="1"/>
    <col min="32" max="32" width="32.7109375" style="38" customWidth="1"/>
    <col min="33" max="33" width="3.5703125" style="38" customWidth="1"/>
    <col min="34" max="34" width="5.42578125" style="111" customWidth="1"/>
    <col min="35" max="40" width="2.85546875" style="112" bestFit="1" customWidth="1"/>
    <col min="41" max="41" width="6.42578125" style="111" customWidth="1"/>
    <col min="42" max="44" width="3.7109375" style="112" customWidth="1"/>
    <col min="45" max="46" width="3.7109375" style="113" customWidth="1"/>
    <col min="47" max="49" width="3.7109375" style="112" customWidth="1"/>
    <col min="50" max="51" width="3.7109375" style="113" customWidth="1"/>
    <col min="52" max="54" width="3.7109375" style="112" customWidth="1"/>
    <col min="55" max="56" width="3.7109375" style="113" customWidth="1"/>
    <col min="57" max="57" width="1.85546875" style="38" customWidth="1"/>
    <col min="58" max="16384" width="11.42578125" style="38"/>
  </cols>
  <sheetData>
    <row r="1" spans="2:56" ht="24" customHeight="1" x14ac:dyDescent="0.2">
      <c r="C1" s="580" t="s">
        <v>181</v>
      </c>
      <c r="D1" s="580"/>
      <c r="E1" s="580"/>
      <c r="F1" s="580"/>
      <c r="G1" s="580"/>
      <c r="H1" s="580"/>
      <c r="I1" s="580"/>
      <c r="J1" s="580"/>
      <c r="K1" s="580"/>
      <c r="L1" s="580"/>
      <c r="M1" s="594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69"/>
      <c r="AE1" s="580" t="s">
        <v>182</v>
      </c>
      <c r="AF1" s="580"/>
      <c r="AG1" s="580"/>
      <c r="AH1" s="580"/>
      <c r="AI1" s="580"/>
      <c r="AJ1" s="580"/>
      <c r="AK1" s="580"/>
      <c r="AL1" s="580"/>
      <c r="AM1" s="580"/>
      <c r="AN1" s="580"/>
      <c r="AO1" s="594"/>
      <c r="AP1" s="580"/>
      <c r="AQ1" s="580"/>
      <c r="AR1" s="580"/>
      <c r="AS1" s="580"/>
      <c r="AT1" s="580"/>
      <c r="AU1" s="580"/>
      <c r="AV1" s="580"/>
      <c r="AW1" s="580"/>
      <c r="AX1" s="580"/>
      <c r="AY1" s="580"/>
      <c r="AZ1" s="580"/>
      <c r="BA1" s="580"/>
      <c r="BB1" s="580"/>
      <c r="BC1" s="580"/>
      <c r="BD1" s="569"/>
    </row>
    <row r="2" spans="2:56" ht="16.5" customHeight="1" x14ac:dyDescent="0.2">
      <c r="C2" s="86" t="s">
        <v>16</v>
      </c>
      <c r="D2" s="86" t="s">
        <v>18</v>
      </c>
      <c r="E2" s="86" t="s">
        <v>14</v>
      </c>
      <c r="F2" s="86" t="s">
        <v>148</v>
      </c>
      <c r="G2" s="86"/>
      <c r="H2" s="86"/>
      <c r="I2" s="86"/>
      <c r="J2" s="86"/>
      <c r="K2" s="86"/>
      <c r="L2" s="86"/>
      <c r="M2" s="86" t="s">
        <v>148</v>
      </c>
      <c r="N2" s="581" t="s">
        <v>150</v>
      </c>
      <c r="O2" s="581"/>
      <c r="P2" s="581"/>
      <c r="Q2" s="581"/>
      <c r="R2" s="570"/>
      <c r="S2" s="581" t="s">
        <v>151</v>
      </c>
      <c r="T2" s="581"/>
      <c r="U2" s="581"/>
      <c r="V2" s="581"/>
      <c r="W2" s="570"/>
      <c r="X2" s="581" t="s">
        <v>152</v>
      </c>
      <c r="Y2" s="581"/>
      <c r="Z2" s="581"/>
      <c r="AA2" s="581"/>
      <c r="AB2" s="570"/>
      <c r="AD2" s="27"/>
      <c r="AE2" s="86" t="s">
        <v>16</v>
      </c>
      <c r="AF2" s="86" t="s">
        <v>18</v>
      </c>
      <c r="AG2" s="86" t="s">
        <v>14</v>
      </c>
      <c r="AH2" s="86" t="s">
        <v>148</v>
      </c>
      <c r="AI2" s="86"/>
      <c r="AJ2" s="86"/>
      <c r="AK2" s="86"/>
      <c r="AL2" s="86"/>
      <c r="AM2" s="86"/>
      <c r="AN2" s="86"/>
      <c r="AO2" s="86" t="s">
        <v>148</v>
      </c>
      <c r="AP2" s="581" t="s">
        <v>150</v>
      </c>
      <c r="AQ2" s="581"/>
      <c r="AR2" s="581"/>
      <c r="AS2" s="581"/>
      <c r="AT2" s="570"/>
      <c r="AU2" s="581" t="s">
        <v>151</v>
      </c>
      <c r="AV2" s="581"/>
      <c r="AW2" s="581"/>
      <c r="AX2" s="581"/>
      <c r="AY2" s="570"/>
      <c r="AZ2" s="581" t="s">
        <v>152</v>
      </c>
      <c r="BA2" s="581"/>
      <c r="BB2" s="581"/>
      <c r="BC2" s="581"/>
      <c r="BD2" s="570"/>
    </row>
    <row r="3" spans="2:56" ht="15" customHeight="1" x14ac:dyDescent="0.2">
      <c r="B3" s="592" t="str">
        <f>IF(T0!F3&gt;T0!F4,T0!C3,IF(T0!F3&lt;T0!F4,T0!C4,"?"))</f>
        <v>GOYEC LUDOVIC</v>
      </c>
      <c r="C3" s="593"/>
      <c r="D3" s="528" t="str">
        <f>IF(T0!F3&gt;T0!F4,T0!D3,IF(T0!F3&lt;T0!F4,T0!D4,"?"))</f>
        <v>Pana Loisirs</v>
      </c>
      <c r="E3" s="101">
        <v>1</v>
      </c>
      <c r="F3" s="450">
        <f>G3+H3+I3+J3+K3+L3</f>
        <v>1</v>
      </c>
      <c r="G3" s="515" t="str">
        <f>IF(Q3&gt;Q4,"1","0")</f>
        <v>1</v>
      </c>
      <c r="H3" s="516" t="str">
        <f>IF(V3&gt;V4,"1","0")</f>
        <v>0</v>
      </c>
      <c r="I3" s="516" t="str">
        <f>IF(AA3&gt;AA4,"1","0")</f>
        <v>0</v>
      </c>
      <c r="J3" s="517" t="str">
        <f>IF(R3&gt;R4,"1","0")</f>
        <v>0</v>
      </c>
      <c r="K3" s="517" t="str">
        <f>IF(W3&gt;W4,"1","0")</f>
        <v>0</v>
      </c>
      <c r="L3" s="518" t="str">
        <f>IF(AB3&gt;AB4,"1","0")</f>
        <v>0</v>
      </c>
      <c r="M3" s="442">
        <f>Q3+V3+AA3+R3+W3+AB3</f>
        <v>1.0000000000180003</v>
      </c>
      <c r="N3" s="491">
        <v>1</v>
      </c>
      <c r="O3" s="492"/>
      <c r="P3" s="493"/>
      <c r="Q3" s="443">
        <f>N3+POWER(10,N3-12)+O3+POWER(10,O3-12)+P3+POWER(10,P3-12)</f>
        <v>1.0000000000120002</v>
      </c>
      <c r="R3" s="444"/>
      <c r="S3" s="491"/>
      <c r="T3" s="492"/>
      <c r="U3" s="493"/>
      <c r="V3" s="443">
        <f>S3+POWER(10,S3-12)+T3+POWER(10,T3-12)+U3+POWER(10,U3-12)</f>
        <v>3.0000000000000001E-12</v>
      </c>
      <c r="W3" s="445"/>
      <c r="X3" s="491"/>
      <c r="Y3" s="492"/>
      <c r="Z3" s="493"/>
      <c r="AA3" s="443">
        <f>X3+POWER(10,X3-12)+Y3+POWER(10,Y3-12)+Z3+POWER(10,Z3-12)</f>
        <v>3.0000000000000001E-12</v>
      </c>
      <c r="AB3" s="444"/>
      <c r="AD3" s="592" t="str">
        <f>IF(T0!F40&gt;T0!F41,T0!C40,IF(T0!F40&lt;T0!F41,T0!C41,"?"))</f>
        <v>JEAN LOVE</v>
      </c>
      <c r="AE3" s="593"/>
      <c r="AF3" s="528" t="str">
        <f>IF(T0!F40&gt;T0!F41,T0!D40,IF(T0!F40&lt;T0!F41,T0!D41,"?"))</f>
        <v>Handi Olympique Omnisports (H2O)</v>
      </c>
      <c r="AG3" s="101">
        <v>1</v>
      </c>
      <c r="AH3" s="442">
        <f>AI3+AJ3+AK3+AL3+AM3+AN3</f>
        <v>0</v>
      </c>
      <c r="AI3" s="515" t="str">
        <f>IF(AS3&gt;AS4,"1","0")</f>
        <v>0</v>
      </c>
      <c r="AJ3" s="516" t="str">
        <f>IF(AX3&gt;AX4,"1","0")</f>
        <v>0</v>
      </c>
      <c r="AK3" s="516" t="str">
        <f>IF(BC3&gt;BC4,"1","0")</f>
        <v>0</v>
      </c>
      <c r="AL3" s="517" t="str">
        <f>IF(AT3&gt;AT4,"1","0")</f>
        <v>0</v>
      </c>
      <c r="AM3" s="517" t="str">
        <f>IF(AY3&gt;AY4,"1","0")</f>
        <v>0</v>
      </c>
      <c r="AN3" s="518" t="str">
        <f>IF(BD3&gt;BD4,"1","0")</f>
        <v>0</v>
      </c>
      <c r="AO3" s="442">
        <f>AS3+AX3+BC3+AT3+AY3+BD3</f>
        <v>37.001202000004</v>
      </c>
      <c r="AP3" s="491">
        <v>9</v>
      </c>
      <c r="AQ3" s="492">
        <v>6</v>
      </c>
      <c r="AR3" s="493">
        <v>0</v>
      </c>
      <c r="AS3" s="443">
        <f>AP3+POWER(10,AP3-12)+AQ3+POWER(10,AQ3-12)+AR3+POWER(10,AR3-12)</f>
        <v>15.001001000000999</v>
      </c>
      <c r="AT3" s="452"/>
      <c r="AU3" s="491">
        <v>8</v>
      </c>
      <c r="AV3" s="492">
        <v>8</v>
      </c>
      <c r="AW3" s="493">
        <v>6</v>
      </c>
      <c r="AX3" s="443">
        <f>AU3+POWER(10,AU3-12)+AV3+POWER(10,AV3-12)+AW3+POWER(10,AW3-12)</f>
        <v>22.000201000000001</v>
      </c>
      <c r="AY3" s="452"/>
      <c r="AZ3" s="491"/>
      <c r="BA3" s="492"/>
      <c r="BB3" s="493"/>
      <c r="BC3" s="453">
        <f>AZ3+POWER(10,AZ3-12)+BA3+POWER(10,BA3-12)+BB3+POWER(10,BB3-12)</f>
        <v>3.0000000000000001E-12</v>
      </c>
      <c r="BD3" s="452"/>
    </row>
    <row r="4" spans="2:56" ht="15" customHeight="1" x14ac:dyDescent="0.2">
      <c r="B4" s="590" t="str">
        <f>IF(T0!F6&gt;T0!F7,T0!C6,IF(T0!F6&lt;T0!F7,T0!C7,"?"))</f>
        <v>?</v>
      </c>
      <c r="C4" s="591"/>
      <c r="D4" s="528" t="str">
        <f>IF(T0!F6&gt;T0!F7,T0!D6,IF(T0!F6&lt;T0!F7,T0!D7,"?"))</f>
        <v>?</v>
      </c>
      <c r="E4" s="29">
        <v>2</v>
      </c>
      <c r="F4" s="451">
        <f>G4+H4+I4+J4+K4+L4</f>
        <v>0</v>
      </c>
      <c r="G4" s="519" t="str">
        <f>IF(Q4&gt;Q3,"1","0")</f>
        <v>0</v>
      </c>
      <c r="H4" s="520" t="str">
        <f>IF(V4&gt;V3,"1","0")</f>
        <v>0</v>
      </c>
      <c r="I4" s="520" t="str">
        <f>IF(AA4&gt;AA3,"1","0")</f>
        <v>0</v>
      </c>
      <c r="J4" s="521" t="str">
        <f>IF(R4&gt;R3,"1","0")</f>
        <v>0</v>
      </c>
      <c r="K4" s="521" t="str">
        <f>IF(W4&gt;W3,"1","0")</f>
        <v>0</v>
      </c>
      <c r="L4" s="522" t="str">
        <f>IF(AB4&gt;AB3,"1","0")</f>
        <v>0</v>
      </c>
      <c r="M4" s="446">
        <f>Q4+V4+AA4+R4+W4+AB4</f>
        <v>9.0000000000000012E-12</v>
      </c>
      <c r="N4" s="494"/>
      <c r="O4" s="495"/>
      <c r="P4" s="496"/>
      <c r="Q4" s="447">
        <f>N4+POWER(10,N4-12)+O4+POWER(10,O4-12)+P4+POWER(10,P4-12)</f>
        <v>3.0000000000000001E-12</v>
      </c>
      <c r="R4" s="448"/>
      <c r="S4" s="494"/>
      <c r="T4" s="495"/>
      <c r="U4" s="496"/>
      <c r="V4" s="447">
        <f>S4+POWER(10,S4-12)+T4+POWER(10,T4-12)+U4+POWER(10,U4-12)</f>
        <v>3.0000000000000001E-12</v>
      </c>
      <c r="W4" s="449"/>
      <c r="X4" s="494"/>
      <c r="Y4" s="495"/>
      <c r="Z4" s="496"/>
      <c r="AA4" s="447">
        <f>X4+POWER(10,X4-12)+Y4+POWER(10,Y4-12)+Z4+POWER(10,Z4-12)</f>
        <v>3.0000000000000001E-12</v>
      </c>
      <c r="AB4" s="448"/>
      <c r="AD4" s="590" t="str">
        <f>IF(T0!F43&gt;T0!F44,T0!C43,IF(T0!F43&lt;T0!F44,T0!C44,"?"))</f>
        <v>GOYAULT GWENDOLINE</v>
      </c>
      <c r="AE4" s="591"/>
      <c r="AF4" s="529" t="str">
        <f>IF(T0!F43&gt;T0!F44,T0!D43,IF(T0!F43&lt;T0!F44,T0!D44,"?"))</f>
        <v>LES FLÈCHES BLEUES</v>
      </c>
      <c r="AG4" s="29">
        <v>2</v>
      </c>
      <c r="AH4" s="446">
        <f>AI4+AJ4+AK4+AL4+AM4+AN4</f>
        <v>2</v>
      </c>
      <c r="AI4" s="519" t="str">
        <f>IF(AS4&gt;AS3,"1","0")</f>
        <v>1</v>
      </c>
      <c r="AJ4" s="520" t="str">
        <f>IF(AX4&gt;AX3,"1","0")</f>
        <v>1</v>
      </c>
      <c r="AK4" s="520" t="str">
        <f>IF(BC4&gt;BC3,"1","0")</f>
        <v>0</v>
      </c>
      <c r="AL4" s="521" t="str">
        <f>IF(AT4&gt;AT3,"1","0")</f>
        <v>0</v>
      </c>
      <c r="AM4" s="521" t="str">
        <f>IF(AY4&gt;AY3,"1","0")</f>
        <v>0</v>
      </c>
      <c r="AN4" s="522" t="str">
        <f>IF(BD4&gt;BD3,"1","0")</f>
        <v>0</v>
      </c>
      <c r="AO4" s="446">
        <f>AS4+AX4+BC4+AT4+AY4+BD4</f>
        <v>45.001140000002991</v>
      </c>
      <c r="AP4" s="494">
        <v>8</v>
      </c>
      <c r="AQ4" s="495">
        <v>7</v>
      </c>
      <c r="AR4" s="496">
        <v>7</v>
      </c>
      <c r="AS4" s="447">
        <f>AP4+POWER(10,AP4-12)+AQ4+POWER(10,AQ4-12)+AR4+POWER(10,AR4-12)</f>
        <v>22.000119999999999</v>
      </c>
      <c r="AT4" s="454"/>
      <c r="AU4" s="494">
        <v>9</v>
      </c>
      <c r="AV4" s="495">
        <v>7</v>
      </c>
      <c r="AW4" s="496">
        <v>7</v>
      </c>
      <c r="AX4" s="447">
        <f>AU4+POWER(10,AU4-12)+AV4+POWER(10,AV4-12)+AW4+POWER(10,AW4-12)</f>
        <v>23.001019999999997</v>
      </c>
      <c r="AY4" s="454"/>
      <c r="AZ4" s="494"/>
      <c r="BA4" s="495"/>
      <c r="BB4" s="496"/>
      <c r="BC4" s="455">
        <f>AZ4+POWER(10,AZ4-12)+BA4+POWER(10,BA4-12)+BB4+POWER(10,BB4-12)</f>
        <v>3.0000000000000001E-12</v>
      </c>
      <c r="BD4" s="454"/>
    </row>
    <row r="5" spans="2:56" s="38" customFormat="1" ht="3.75" customHeight="1" x14ac:dyDescent="0.2">
      <c r="B5" s="118"/>
      <c r="C5" s="118"/>
      <c r="D5" s="530"/>
      <c r="E5" s="107"/>
      <c r="F5" s="119"/>
      <c r="G5" s="523"/>
      <c r="H5" s="523"/>
      <c r="I5" s="523"/>
      <c r="J5" s="523"/>
      <c r="K5" s="523"/>
      <c r="L5" s="523"/>
      <c r="M5" s="119"/>
      <c r="N5" s="547"/>
      <c r="O5" s="547"/>
      <c r="P5" s="121"/>
      <c r="Q5" s="109"/>
      <c r="R5" s="120"/>
      <c r="S5" s="547"/>
      <c r="T5" s="547"/>
      <c r="U5" s="121"/>
      <c r="V5" s="109"/>
      <c r="W5" s="120"/>
      <c r="X5" s="547"/>
      <c r="Y5" s="547"/>
      <c r="Z5" s="121"/>
      <c r="AA5" s="109"/>
      <c r="AB5" s="120"/>
      <c r="AD5" s="118"/>
      <c r="AE5" s="118"/>
      <c r="AF5" s="530"/>
      <c r="AG5" s="107"/>
      <c r="AH5" s="119"/>
      <c r="AI5" s="523"/>
      <c r="AJ5" s="523"/>
      <c r="AK5" s="523"/>
      <c r="AL5" s="523"/>
      <c r="AM5" s="523"/>
      <c r="AN5" s="523"/>
      <c r="AO5" s="119"/>
      <c r="AP5" s="547"/>
      <c r="AQ5" s="547"/>
      <c r="AR5" s="121"/>
      <c r="AS5" s="109"/>
      <c r="AT5" s="109"/>
      <c r="AU5" s="547"/>
      <c r="AV5" s="547"/>
      <c r="AW5" s="121"/>
      <c r="AX5" s="109"/>
      <c r="AY5" s="109"/>
      <c r="AZ5" s="547"/>
      <c r="BA5" s="547"/>
      <c r="BB5" s="121"/>
      <c r="BC5" s="109"/>
      <c r="BD5" s="109"/>
    </row>
    <row r="6" spans="2:56" ht="15" customHeight="1" x14ac:dyDescent="0.2">
      <c r="B6" s="592" t="str">
        <f>IF(T0!F9&gt;T0!F10,T0!C9,IF(T0!F9&lt;T0!F10,T0!C10,"?"))</f>
        <v>LUTHEREAU FABIEN</v>
      </c>
      <c r="C6" s="593"/>
      <c r="D6" s="528" t="str">
        <f>IF(T0!F9&gt;T0!F10,T0!D9,IF(T0!F9&lt;T0!F10,T0!D10,"?"))</f>
        <v>Handicapables</v>
      </c>
      <c r="E6" s="101">
        <v>3</v>
      </c>
      <c r="F6" s="442">
        <f>G6+H6+I6+J6+K6+L6</f>
        <v>2</v>
      </c>
      <c r="G6" s="515" t="str">
        <f>IF(Q6&gt;Q7,"1","0")</f>
        <v>1</v>
      </c>
      <c r="H6" s="516" t="str">
        <f>IF(V6&gt;V7,"1","0")</f>
        <v>1</v>
      </c>
      <c r="I6" s="516" t="str">
        <f>IF(AA6&gt;AA7,"1","0")</f>
        <v>0</v>
      </c>
      <c r="J6" s="517" t="str">
        <f>IF(R6&gt;R7,"1","0")</f>
        <v>0</v>
      </c>
      <c r="K6" s="517" t="str">
        <f>IF(W6&gt;W7,"1","0")</f>
        <v>0</v>
      </c>
      <c r="L6" s="518" t="str">
        <f>IF(AB6&gt;AB7,"1","0")</f>
        <v>0</v>
      </c>
      <c r="M6" s="442">
        <f>Q6+V6+AA6+R6+W6+AB6</f>
        <v>42.001032000002994</v>
      </c>
      <c r="N6" s="491">
        <v>7</v>
      </c>
      <c r="O6" s="492">
        <v>7</v>
      </c>
      <c r="P6" s="493">
        <v>6</v>
      </c>
      <c r="Q6" s="443">
        <f>N6+POWER(10,N6-12)+O6+POWER(10,O6-12)+P6+POWER(10,P6-12)</f>
        <v>20.000021</v>
      </c>
      <c r="R6" s="444"/>
      <c r="S6" s="491">
        <v>9</v>
      </c>
      <c r="T6" s="492">
        <v>7</v>
      </c>
      <c r="U6" s="493">
        <v>6</v>
      </c>
      <c r="V6" s="443">
        <f>S6+POWER(10,S6-12)+T6+POWER(10,T6-12)+U6+POWER(10,U6-12)</f>
        <v>22.001010999999998</v>
      </c>
      <c r="W6" s="444"/>
      <c r="X6" s="491"/>
      <c r="Y6" s="492"/>
      <c r="Z6" s="493"/>
      <c r="AA6" s="443">
        <f>X6+POWER(10,X6-12)+Y6+POWER(10,Y6-12)+Z6+POWER(10,Z6-12)</f>
        <v>3.0000000000000001E-12</v>
      </c>
      <c r="AB6" s="444"/>
      <c r="AD6" s="592" t="str">
        <f>IF(T0!F46&gt;T0!F47,T0!C46,IF(T0!F46&lt;T0!F47,T0!C47,"?"))</f>
        <v>?</v>
      </c>
      <c r="AE6" s="593"/>
      <c r="AF6" s="528" t="str">
        <f>IF(T0!F46&gt;T0!F47,T0!D46,IF(T0!F46&lt;T0!F47,T0!D47,"?"))</f>
        <v>?</v>
      </c>
      <c r="AG6" s="101">
        <v>3</v>
      </c>
      <c r="AH6" s="442">
        <f>AI6+AJ6+AK6+AL6+AM6+AN6</f>
        <v>0</v>
      </c>
      <c r="AI6" s="515" t="str">
        <f>IF(AS6&gt;AS7,"1","0")</f>
        <v>0</v>
      </c>
      <c r="AJ6" s="516" t="str">
        <f>IF(AX6&gt;AX7,"1","0")</f>
        <v>0</v>
      </c>
      <c r="AK6" s="516" t="str">
        <f>IF(BC6&gt;BC7,"1","0")</f>
        <v>0</v>
      </c>
      <c r="AL6" s="517" t="str">
        <f>IF(AT6&gt;AT7,"1","0")</f>
        <v>0</v>
      </c>
      <c r="AM6" s="517" t="str">
        <f>IF(AY6&gt;AY7,"1","0")</f>
        <v>0</v>
      </c>
      <c r="AN6" s="518" t="str">
        <f>IF(BD6&gt;BD7,"1","0")</f>
        <v>0</v>
      </c>
      <c r="AO6" s="442">
        <f>AS6+AX6+BC6+AT6+AY6+BD6</f>
        <v>9.0000000000000012E-12</v>
      </c>
      <c r="AP6" s="491"/>
      <c r="AQ6" s="492"/>
      <c r="AR6" s="493"/>
      <c r="AS6" s="443">
        <f>AP6+POWER(10,AP6-12)+AQ6+POWER(10,AQ6-12)+AR6+POWER(10,AR6-12)</f>
        <v>3.0000000000000001E-12</v>
      </c>
      <c r="AT6" s="452"/>
      <c r="AU6" s="491"/>
      <c r="AV6" s="492"/>
      <c r="AW6" s="493"/>
      <c r="AX6" s="443">
        <f>AU6+POWER(10,AU6-12)+AV6+POWER(10,AV6-12)+AW6+POWER(10,AW6-12)</f>
        <v>3.0000000000000001E-12</v>
      </c>
      <c r="AY6" s="452"/>
      <c r="AZ6" s="491"/>
      <c r="BA6" s="492"/>
      <c r="BB6" s="493"/>
      <c r="BC6" s="453">
        <f>AZ6+POWER(10,AZ6-12)+BA6+POWER(10,BA6-12)+BB6+POWER(10,BB6-12)</f>
        <v>3.0000000000000001E-12</v>
      </c>
      <c r="BD6" s="452"/>
    </row>
    <row r="7" spans="2:56" ht="15" customHeight="1" x14ac:dyDescent="0.2">
      <c r="B7" s="590" t="str">
        <f>IF(T0!F12&gt;T0!F13,T0!C12,IF(T0!F12&lt;T0!F13,T0!C13,"?"))</f>
        <v>PIEL AMELIE</v>
      </c>
      <c r="C7" s="591"/>
      <c r="D7" s="529" t="str">
        <f>IF(T0!F12&gt;T0!F13,T0!D12,IF(T0!F12&lt;T0!F13,T0!D13,"?"))</f>
        <v>Ensemble Sport</v>
      </c>
      <c r="E7" s="29">
        <v>4</v>
      </c>
      <c r="F7" s="446">
        <f>G7+H7+I7+J7+K7+L7</f>
        <v>0</v>
      </c>
      <c r="G7" s="519" t="str">
        <f>IF(Q7&gt;Q6,"1","0")</f>
        <v>0</v>
      </c>
      <c r="H7" s="520" t="str">
        <f>IF(V7&gt;V6,"1","0")</f>
        <v>0</v>
      </c>
      <c r="I7" s="520" t="str">
        <f>IF(AA7&gt;AA6,"1","0")</f>
        <v>0</v>
      </c>
      <c r="J7" s="521" t="str">
        <f>IF(R7&gt;R6,"1","0")</f>
        <v>0</v>
      </c>
      <c r="K7" s="521" t="str">
        <f>IF(W7&gt;W6,"1","0")</f>
        <v>0</v>
      </c>
      <c r="L7" s="522" t="str">
        <f>IF(AB7&gt;AB6,"1","0")</f>
        <v>0</v>
      </c>
      <c r="M7" s="446">
        <f>Q7+V7+AA7+R7+W7+AB7</f>
        <v>34.003010000004991</v>
      </c>
      <c r="N7" s="494">
        <v>9</v>
      </c>
      <c r="O7" s="495">
        <v>9</v>
      </c>
      <c r="P7" s="496">
        <v>0</v>
      </c>
      <c r="Q7" s="447">
        <f>N7+POWER(10,N7-12)+O7+POWER(10,O7-12)+P7+POWER(10,P7-12)</f>
        <v>18.002000000000997</v>
      </c>
      <c r="R7" s="448"/>
      <c r="S7" s="494">
        <v>9</v>
      </c>
      <c r="T7" s="495">
        <v>7</v>
      </c>
      <c r="U7" s="496">
        <v>0</v>
      </c>
      <c r="V7" s="447">
        <f>S7+POWER(10,S7-12)+T7+POWER(10,T7-12)+U7+POWER(10,U7-12)</f>
        <v>16.001010000000996</v>
      </c>
      <c r="W7" s="448"/>
      <c r="X7" s="494"/>
      <c r="Y7" s="495"/>
      <c r="Z7" s="496"/>
      <c r="AA7" s="447">
        <f>X7+POWER(10,X7-12)+Y7+POWER(10,Y7-12)+Z7+POWER(10,Z7-12)</f>
        <v>3.0000000000000001E-12</v>
      </c>
      <c r="AB7" s="448"/>
      <c r="AD7" s="590" t="str">
        <f>IF(T0!F49&gt;T0!F50,T0!C49,IF(T0!F49&lt;T0!F50,T0!C50,"?"))</f>
        <v>LEGRIS CORINNE</v>
      </c>
      <c r="AE7" s="591"/>
      <c r="AF7" s="529" t="str">
        <f>IF(T0!F49&gt;T0!F50,T0!D49,IF(T0!F49&lt;T0!F50,T0!D50,"?"))</f>
        <v>REIMS HANDISPORT</v>
      </c>
      <c r="AG7" s="29">
        <v>4</v>
      </c>
      <c r="AH7" s="446">
        <f>AI7+AJ7+AK7+AL7+AM7+AN7</f>
        <v>1</v>
      </c>
      <c r="AI7" s="519" t="str">
        <f>IF(AS7&gt;AS6,"1","0")</f>
        <v>1</v>
      </c>
      <c r="AJ7" s="520" t="str">
        <f>IF(AX7&gt;AX6,"1","0")</f>
        <v>0</v>
      </c>
      <c r="AK7" s="520" t="str">
        <f>IF(BC7&gt;BC6,"1","0")</f>
        <v>0</v>
      </c>
      <c r="AL7" s="521" t="str">
        <f>IF(AT7&gt;AT6,"1","0")</f>
        <v>0</v>
      </c>
      <c r="AM7" s="521" t="str">
        <f>IF(AY7&gt;AY6,"1","0")</f>
        <v>0</v>
      </c>
      <c r="AN7" s="522" t="str">
        <f>IF(BD7&gt;BD6,"1","0")</f>
        <v>0</v>
      </c>
      <c r="AO7" s="446">
        <f>AS7+AX7+BC7+AT7+AY7+BD7</f>
        <v>1.0000000000180003</v>
      </c>
      <c r="AP7" s="494">
        <v>1</v>
      </c>
      <c r="AQ7" s="495"/>
      <c r="AR7" s="496"/>
      <c r="AS7" s="447">
        <f>AP7+POWER(10,AP7-12)+AQ7+POWER(10,AQ7-12)+AR7+POWER(10,AR7-12)</f>
        <v>1.0000000000120002</v>
      </c>
      <c r="AT7" s="454"/>
      <c r="AU7" s="494"/>
      <c r="AV7" s="495"/>
      <c r="AW7" s="496"/>
      <c r="AX7" s="447">
        <f>AU7+POWER(10,AU7-12)+AV7+POWER(10,AV7-12)+AW7+POWER(10,AW7-12)</f>
        <v>3.0000000000000001E-12</v>
      </c>
      <c r="AY7" s="454"/>
      <c r="AZ7" s="494"/>
      <c r="BA7" s="495"/>
      <c r="BB7" s="496"/>
      <c r="BC7" s="455">
        <f>AZ7+POWER(10,AZ7-12)+BA7+POWER(10,BA7-12)+BB7+POWER(10,BB7-12)</f>
        <v>3.0000000000000001E-12</v>
      </c>
      <c r="BD7" s="454"/>
    </row>
    <row r="8" spans="2:56" s="38" customFormat="1" ht="3.75" customHeight="1" x14ac:dyDescent="0.2">
      <c r="B8" s="118"/>
      <c r="C8" s="118"/>
      <c r="D8" s="530"/>
      <c r="E8" s="107"/>
      <c r="F8" s="119"/>
      <c r="G8" s="523"/>
      <c r="H8" s="523"/>
      <c r="I8" s="523"/>
      <c r="J8" s="523"/>
      <c r="K8" s="523"/>
      <c r="L8" s="523"/>
      <c r="M8" s="119"/>
      <c r="N8" s="121"/>
      <c r="O8" s="121"/>
      <c r="P8" s="121"/>
      <c r="Q8" s="109"/>
      <c r="R8" s="120"/>
      <c r="S8" s="121"/>
      <c r="T8" s="121"/>
      <c r="U8" s="121"/>
      <c r="V8" s="109"/>
      <c r="W8" s="120"/>
      <c r="X8" s="121"/>
      <c r="Y8" s="121"/>
      <c r="Z8" s="121"/>
      <c r="AA8" s="109"/>
      <c r="AB8" s="120"/>
      <c r="AD8" s="118"/>
      <c r="AE8" s="118"/>
      <c r="AF8" s="530"/>
      <c r="AG8" s="107"/>
      <c r="AH8" s="119"/>
      <c r="AI8" s="523"/>
      <c r="AJ8" s="523"/>
      <c r="AK8" s="523"/>
      <c r="AL8" s="523"/>
      <c r="AM8" s="523"/>
      <c r="AN8" s="523"/>
      <c r="AO8" s="119"/>
      <c r="AP8" s="121"/>
      <c r="AQ8" s="121"/>
      <c r="AR8" s="121"/>
      <c r="AS8" s="109"/>
      <c r="AT8" s="109"/>
      <c r="AU8" s="121"/>
      <c r="AV8" s="121"/>
      <c r="AW8" s="121"/>
      <c r="AX8" s="109"/>
      <c r="AY8" s="109"/>
      <c r="AZ8" s="121"/>
      <c r="BA8" s="121"/>
      <c r="BB8" s="121"/>
      <c r="BC8" s="109"/>
      <c r="BD8" s="109"/>
    </row>
    <row r="9" spans="2:56" ht="15" customHeight="1" x14ac:dyDescent="0.2">
      <c r="B9" s="592" t="str">
        <f>IF(T0!F15&gt;T0!F16,T0!C15,IF(T0!F15&lt;T0!F16,T0!C16,"?"))</f>
        <v>GAMARD NICOLAS</v>
      </c>
      <c r="C9" s="593"/>
      <c r="D9" s="528" t="str">
        <f>IF(T0!F15&gt;T0!F16,T0!D15,IF(T0!F15&lt;T0!F16,T0!D16,"?"))</f>
        <v>Association Sportive et Culturelle l'Etincelle</v>
      </c>
      <c r="E9" s="101">
        <v>5</v>
      </c>
      <c r="F9" s="442">
        <f>G9+H9+I9+J9+K9+L9</f>
        <v>1</v>
      </c>
      <c r="G9" s="515" t="str">
        <f>IF(Q9&gt;Q10,"1","0")</f>
        <v>1</v>
      </c>
      <c r="H9" s="516" t="str">
        <f>IF(V9&gt;V10,"1","0")</f>
        <v>0</v>
      </c>
      <c r="I9" s="516" t="str">
        <f>IF(AA9&gt;AA10,"1","0")</f>
        <v>0</v>
      </c>
      <c r="J9" s="517" t="str">
        <f>IF(R9&gt;R10,"1","0")</f>
        <v>0</v>
      </c>
      <c r="K9" s="517" t="str">
        <f>IF(W9&gt;W10,"1","0")</f>
        <v>0</v>
      </c>
      <c r="L9" s="518" t="str">
        <f>IF(AB9&gt;AB10,"1","0")</f>
        <v>0</v>
      </c>
      <c r="M9" s="442">
        <f>Q9+V9+AA9+R9+W9+AB9</f>
        <v>57.001061000000988</v>
      </c>
      <c r="N9" s="491">
        <v>9</v>
      </c>
      <c r="O9" s="492">
        <v>7</v>
      </c>
      <c r="P9" s="493">
        <v>7</v>
      </c>
      <c r="Q9" s="443">
        <f>N9+POWER(10,N9-12)+O9+POWER(10,O9-12)+P9+POWER(10,P9-12)</f>
        <v>23.001019999999997</v>
      </c>
      <c r="R9" s="444"/>
      <c r="S9" s="491">
        <v>7</v>
      </c>
      <c r="T9" s="492">
        <v>7</v>
      </c>
      <c r="U9" s="493">
        <v>7</v>
      </c>
      <c r="V9" s="443">
        <f>S9+POWER(10,S9-12)+T9+POWER(10,T9-12)+U9+POWER(10,U9-12)</f>
        <v>21.000029999999999</v>
      </c>
      <c r="W9" s="444"/>
      <c r="X9" s="491">
        <v>7</v>
      </c>
      <c r="Y9" s="492">
        <v>6</v>
      </c>
      <c r="Z9" s="493">
        <v>0</v>
      </c>
      <c r="AA9" s="443">
        <f>X9+POWER(10,X9-12)+Y9+POWER(10,Y9-12)+Z9+POWER(10,Z9-12)</f>
        <v>13.000011000000999</v>
      </c>
      <c r="AB9" s="444"/>
      <c r="AD9" s="592" t="str">
        <f>IF(T0!F52&gt;T0!F53,T0!C52,IF(T0!F52&lt;T0!F53,T0!C53,"?"))</f>
        <v>LE LOU NATHALIE</v>
      </c>
      <c r="AE9" s="593"/>
      <c r="AF9" s="528" t="str">
        <f>IF(T0!F52&gt;T0!F53,T0!D52,IF(T0!F52&lt;T0!F53,T0!D53,"?"))</f>
        <v>Sports Défi Besançon</v>
      </c>
      <c r="AG9" s="101">
        <v>5</v>
      </c>
      <c r="AH9" s="442">
        <f>AI9+AJ9+AK9+AL9+AM9+AN9</f>
        <v>1</v>
      </c>
      <c r="AI9" s="515" t="str">
        <f>IF(AS9&gt;AS10,"1","0")</f>
        <v>0</v>
      </c>
      <c r="AJ9" s="516" t="str">
        <f>IF(AX9&gt;AX10,"1","0")</f>
        <v>1</v>
      </c>
      <c r="AK9" s="516" t="str">
        <f>IF(BC9&gt;BC10,"1","0")</f>
        <v>0</v>
      </c>
      <c r="AL9" s="517" t="str">
        <f>IF(AT9&gt;AT10,"1","0")</f>
        <v>0</v>
      </c>
      <c r="AM9" s="517" t="str">
        <f>IF(AY9&gt;AY10,"1","0")</f>
        <v>0</v>
      </c>
      <c r="AN9" s="518" t="str">
        <f>IF(BD9&gt;BD10,"1","0")</f>
        <v>0</v>
      </c>
      <c r="AO9" s="442">
        <f>AS9+AX9+BC9+AT9+AY9+BD9</f>
        <v>39.000114000003002</v>
      </c>
      <c r="AP9" s="491">
        <v>6</v>
      </c>
      <c r="AQ9" s="492">
        <v>0</v>
      </c>
      <c r="AR9" s="493">
        <v>0</v>
      </c>
      <c r="AS9" s="443">
        <f>AP9+POWER(10,AP9-12)+AQ9+POWER(10,AQ9-12)+AR9+POWER(10,AR9-12)</f>
        <v>6.0000010000020003</v>
      </c>
      <c r="AT9" s="452"/>
      <c r="AU9" s="491">
        <v>8</v>
      </c>
      <c r="AV9" s="492">
        <v>7</v>
      </c>
      <c r="AW9" s="493">
        <v>6</v>
      </c>
      <c r="AX9" s="443">
        <f>AU9+POWER(10,AU9-12)+AV9+POWER(10,AV9-12)+AW9+POWER(10,AW9-12)</f>
        <v>21.000111</v>
      </c>
      <c r="AY9" s="452"/>
      <c r="AZ9" s="491">
        <v>6</v>
      </c>
      <c r="BA9" s="492">
        <v>6</v>
      </c>
      <c r="BB9" s="493">
        <v>0</v>
      </c>
      <c r="BC9" s="453">
        <f>AZ9+POWER(10,AZ9-12)+BA9+POWER(10,BA9-12)+BB9+POWER(10,BB9-12)</f>
        <v>12.000002000001</v>
      </c>
      <c r="BD9" s="452"/>
    </row>
    <row r="10" spans="2:56" ht="15" customHeight="1" x14ac:dyDescent="0.2">
      <c r="B10" s="590" t="str">
        <f>IF(T0!F18&gt;T0!F19,T0!C18,IF(T0!F18&lt;T0!F19,T0!C19,"?"))</f>
        <v>MEHDI MEHDI</v>
      </c>
      <c r="C10" s="591"/>
      <c r="D10" s="529" t="str">
        <f>IF(T0!F18&gt;T0!F19,T0!D18,IF(T0!F18&lt;T0!F19,T0!D19,"?"))</f>
        <v>APF France handicap 31</v>
      </c>
      <c r="E10" s="29">
        <v>6</v>
      </c>
      <c r="F10" s="446">
        <f>G10+H10+I10+J10+K10+L10</f>
        <v>2</v>
      </c>
      <c r="G10" s="519" t="str">
        <f>IF(Q10&gt;Q9,"1","0")</f>
        <v>0</v>
      </c>
      <c r="H10" s="520" t="str">
        <f>IF(V10&gt;V9,"1","0")</f>
        <v>1</v>
      </c>
      <c r="I10" s="520" t="str">
        <f>IF(AA10&gt;AA9,"1","0")</f>
        <v>1</v>
      </c>
      <c r="J10" s="521" t="str">
        <f>IF(R10&gt;R9,"1","0")</f>
        <v>0</v>
      </c>
      <c r="K10" s="521" t="str">
        <f>IF(W10&gt;W9,"1","0")</f>
        <v>0</v>
      </c>
      <c r="L10" s="522" t="str">
        <f>IF(AB10&gt;AB9,"1","0")</f>
        <v>0</v>
      </c>
      <c r="M10" s="446">
        <f>Q10+V10+AA10+R10+W10+AB10</f>
        <v>50.000322000002001</v>
      </c>
      <c r="N10" s="494">
        <v>6</v>
      </c>
      <c r="O10" s="495">
        <v>0</v>
      </c>
      <c r="P10" s="496">
        <v>0</v>
      </c>
      <c r="Q10" s="447">
        <f>N10+POWER(10,N10-12)+O10+POWER(10,O10-12)+P10+POWER(10,P10-12)</f>
        <v>6.0000010000020003</v>
      </c>
      <c r="R10" s="448"/>
      <c r="S10" s="494">
        <v>8</v>
      </c>
      <c r="T10" s="495">
        <v>7</v>
      </c>
      <c r="U10" s="496">
        <v>7</v>
      </c>
      <c r="V10" s="447">
        <f>S10+POWER(10,S10-12)+T10+POWER(10,T10-12)+U10+POWER(10,U10-12)</f>
        <v>22.000119999999999</v>
      </c>
      <c r="W10" s="448"/>
      <c r="X10" s="494">
        <v>8</v>
      </c>
      <c r="Y10" s="495">
        <v>8</v>
      </c>
      <c r="Z10" s="496">
        <v>6</v>
      </c>
      <c r="AA10" s="447">
        <f>X10+POWER(10,X10-12)+Y10+POWER(10,Y10-12)+Z10+POWER(10,Z10-12)</f>
        <v>22.000201000000001</v>
      </c>
      <c r="AB10" s="448"/>
      <c r="AD10" s="590" t="str">
        <f>IF(T0!F55&gt;T0!F56,T0!C55,IF(T0!F55&lt;T0!F56,T0!C56,"?"))</f>
        <v>COUAILLIER TOM</v>
      </c>
      <c r="AE10" s="591"/>
      <c r="AF10" s="529" t="str">
        <f>IF(T0!F55&gt;T0!F56,T0!D55,IF(T0!F55&lt;T0!F56,T0!D56,"?"))</f>
        <v>REIMS HANDISPORT</v>
      </c>
      <c r="AG10" s="29">
        <v>6</v>
      </c>
      <c r="AH10" s="446">
        <f>AI10+AJ10+AK10+AL10+AM10+AN10</f>
        <v>2</v>
      </c>
      <c r="AI10" s="519" t="str">
        <f>IF(AS10&gt;AS9,"1","0")</f>
        <v>1</v>
      </c>
      <c r="AJ10" s="520" t="str">
        <f>IF(AX10&gt;AX9,"1","0")</f>
        <v>0</v>
      </c>
      <c r="AK10" s="520" t="str">
        <f>IF(BC10&gt;BC9,"1","0")</f>
        <v>1</v>
      </c>
      <c r="AL10" s="521" t="str">
        <f>IF(AT10&gt;AT9,"1","0")</f>
        <v>0</v>
      </c>
      <c r="AM10" s="521" t="str">
        <f>IF(AY10&gt;AY9,"1","0")</f>
        <v>0</v>
      </c>
      <c r="AN10" s="522" t="str">
        <f>IF(BD10&gt;BD9,"1","0")</f>
        <v>0</v>
      </c>
      <c r="AO10" s="446">
        <f>AS10+AX10+BC10+AT10+AY10+BD10</f>
        <v>59.001241000001002</v>
      </c>
      <c r="AP10" s="494">
        <v>8</v>
      </c>
      <c r="AQ10" s="495">
        <v>7</v>
      </c>
      <c r="AR10" s="496">
        <v>7</v>
      </c>
      <c r="AS10" s="447">
        <f>AP10+POWER(10,AP10-12)+AQ10+POWER(10,AQ10-12)+AR10+POWER(10,AR10-12)</f>
        <v>22.000119999999999</v>
      </c>
      <c r="AT10" s="454"/>
      <c r="AU10" s="494">
        <v>9</v>
      </c>
      <c r="AV10" s="495">
        <v>6</v>
      </c>
      <c r="AW10" s="496">
        <v>0</v>
      </c>
      <c r="AX10" s="447">
        <f>AU10+POWER(10,AU10-12)+AV10+POWER(10,AV10-12)+AW10+POWER(10,AW10-12)</f>
        <v>15.001001000000999</v>
      </c>
      <c r="AY10" s="454"/>
      <c r="AZ10" s="494">
        <v>8</v>
      </c>
      <c r="BA10" s="495">
        <v>7</v>
      </c>
      <c r="BB10" s="496">
        <v>7</v>
      </c>
      <c r="BC10" s="455">
        <f>AZ10+POWER(10,AZ10-12)+BA10+POWER(10,BA10-12)+BB10+POWER(10,BB10-12)</f>
        <v>22.000119999999999</v>
      </c>
      <c r="BD10" s="454"/>
    </row>
    <row r="11" spans="2:56" s="38" customFormat="1" ht="3.75" customHeight="1" x14ac:dyDescent="0.2">
      <c r="B11" s="118"/>
      <c r="C11" s="118"/>
      <c r="D11" s="530"/>
      <c r="E11" s="107"/>
      <c r="F11" s="119"/>
      <c r="G11" s="523"/>
      <c r="H11" s="523"/>
      <c r="I11" s="523"/>
      <c r="J11" s="523"/>
      <c r="K11" s="523"/>
      <c r="L11" s="523"/>
      <c r="M11" s="119"/>
      <c r="N11" s="121"/>
      <c r="O11" s="121"/>
      <c r="P11" s="121"/>
      <c r="Q11" s="109"/>
      <c r="R11" s="120"/>
      <c r="S11" s="121"/>
      <c r="T11" s="121"/>
      <c r="U11" s="121"/>
      <c r="V11" s="109"/>
      <c r="W11" s="120"/>
      <c r="X11" s="121"/>
      <c r="Y11" s="121"/>
      <c r="Z11" s="121"/>
      <c r="AA11" s="109"/>
      <c r="AB11" s="120"/>
      <c r="AD11" s="118"/>
      <c r="AE11" s="118"/>
      <c r="AF11" s="530"/>
      <c r="AG11" s="107"/>
      <c r="AH11" s="119"/>
      <c r="AI11" s="523"/>
      <c r="AJ11" s="523"/>
      <c r="AK11" s="523"/>
      <c r="AL11" s="523"/>
      <c r="AM11" s="523"/>
      <c r="AN11" s="523"/>
      <c r="AO11" s="119"/>
      <c r="AP11" s="121"/>
      <c r="AQ11" s="121"/>
      <c r="AR11" s="121"/>
      <c r="AS11" s="109"/>
      <c r="AT11" s="109"/>
      <c r="AU11" s="121"/>
      <c r="AV11" s="121"/>
      <c r="AW11" s="121"/>
      <c r="AX11" s="109"/>
      <c r="AY11" s="109"/>
      <c r="AZ11" s="121"/>
      <c r="BA11" s="121"/>
      <c r="BB11" s="121"/>
      <c r="BC11" s="109"/>
      <c r="BD11" s="109"/>
    </row>
    <row r="12" spans="2:56" ht="15" customHeight="1" x14ac:dyDescent="0.2">
      <c r="B12" s="592" t="str">
        <f>IF(T0!F21&gt;T0!F22,T0!C21,IF(T0!F21&lt;T0!F22,T0!C22,"?"))</f>
        <v>PLANCHENAULT ALAIN</v>
      </c>
      <c r="C12" s="593"/>
      <c r="D12" s="528" t="str">
        <f>IF(T0!F21&gt;T0!F22,T0!D21,IF(T0!F21&lt;T0!F22,T0!D22,"?"))</f>
        <v>Handisport Catalan</v>
      </c>
      <c r="E12" s="101">
        <v>7</v>
      </c>
      <c r="F12" s="442">
        <f>G12+H12+I12+J12+K12+L12</f>
        <v>1</v>
      </c>
      <c r="G12" s="515" t="str">
        <f>IF(Q12&gt;Q13,"1","0")</f>
        <v>0</v>
      </c>
      <c r="H12" s="516" t="str">
        <f>IF(V12&gt;V13,"1","0")</f>
        <v>1</v>
      </c>
      <c r="I12" s="516" t="str">
        <f>IF(AA12&gt;AA13,"1","0")</f>
        <v>0</v>
      </c>
      <c r="J12" s="517" t="str">
        <f>IF(R12&gt;R13,"1","0")</f>
        <v>0</v>
      </c>
      <c r="K12" s="517" t="str">
        <f>IF(W12&gt;W13,"1","0")</f>
        <v>0</v>
      </c>
      <c r="L12" s="518" t="str">
        <f>IF(AB12&gt;AB13,"1","0")</f>
        <v>0</v>
      </c>
      <c r="M12" s="442">
        <f>Q12+V12+AA12+R12+W12+AB12</f>
        <v>71.004049999999992</v>
      </c>
      <c r="N12" s="491">
        <v>9</v>
      </c>
      <c r="O12" s="492">
        <v>9</v>
      </c>
      <c r="P12" s="493">
        <v>7</v>
      </c>
      <c r="Q12" s="443">
        <f>N12+POWER(10,N12-12)+O12+POWER(10,O12-12)+P12+POWER(10,P12-12)</f>
        <v>25.002009999999999</v>
      </c>
      <c r="R12" s="444"/>
      <c r="S12" s="491">
        <v>9</v>
      </c>
      <c r="T12" s="492">
        <v>9</v>
      </c>
      <c r="U12" s="493">
        <v>7</v>
      </c>
      <c r="V12" s="443">
        <f>S12+POWER(10,S12-12)+T12+POWER(10,T12-12)+U12+POWER(10,U12-12)</f>
        <v>25.002009999999999</v>
      </c>
      <c r="W12" s="444"/>
      <c r="X12" s="491">
        <v>7</v>
      </c>
      <c r="Y12" s="492">
        <v>7</v>
      </c>
      <c r="Z12" s="493">
        <v>7</v>
      </c>
      <c r="AA12" s="443">
        <f>X12+POWER(10,X12-12)+Y12+POWER(10,Y12-12)+Z12+POWER(10,Z12-12)</f>
        <v>21.000029999999999</v>
      </c>
      <c r="AB12" s="444"/>
      <c r="AD12" s="592" t="str">
        <f>IF(T0!F58&gt;T0!F59,T0!C58,IF(T0!F58&lt;T0!F59,T0!C59,"?"))</f>
        <v>?</v>
      </c>
      <c r="AE12" s="593"/>
      <c r="AF12" s="528" t="str">
        <f>IF(T0!F58&gt;T0!F59,T0!D58,IF(T0!F58&lt;T0!F59,T0!D59,"?"))</f>
        <v>?</v>
      </c>
      <c r="AG12" s="101">
        <v>7</v>
      </c>
      <c r="AH12" s="442">
        <f>AI12+AJ12+AK12+AL12+AM12+AN12</f>
        <v>0</v>
      </c>
      <c r="AI12" s="515" t="str">
        <f>IF(AS12&gt;AS13,"1","0")</f>
        <v>0</v>
      </c>
      <c r="AJ12" s="516" t="str">
        <f>IF(AX12&gt;AX13,"1","0")</f>
        <v>0</v>
      </c>
      <c r="AK12" s="516" t="str">
        <f>IF(BC12&gt;BC13,"1","0")</f>
        <v>0</v>
      </c>
      <c r="AL12" s="517" t="str">
        <f>IF(AT12&gt;AT13,"1","0")</f>
        <v>0</v>
      </c>
      <c r="AM12" s="517" t="str">
        <f>IF(AY12&gt;AY13,"1","0")</f>
        <v>0</v>
      </c>
      <c r="AN12" s="518" t="str">
        <f>IF(BD12&gt;BD13,"1","0")</f>
        <v>0</v>
      </c>
      <c r="AO12" s="442">
        <f>AS12+AX12+BC12+AT12+AY12+BD12</f>
        <v>9.0000000000000012E-12</v>
      </c>
      <c r="AP12" s="491"/>
      <c r="AQ12" s="492"/>
      <c r="AR12" s="493"/>
      <c r="AS12" s="443">
        <f>AP12+POWER(10,AP12-12)+AQ12+POWER(10,AQ12-12)+AR12+POWER(10,AR12-12)</f>
        <v>3.0000000000000001E-12</v>
      </c>
      <c r="AT12" s="452"/>
      <c r="AU12" s="491"/>
      <c r="AV12" s="492"/>
      <c r="AW12" s="493"/>
      <c r="AX12" s="443">
        <f>AU12+POWER(10,AU12-12)+AV12+POWER(10,AV12-12)+AW12+POWER(10,AW12-12)</f>
        <v>3.0000000000000001E-12</v>
      </c>
      <c r="AY12" s="452"/>
      <c r="AZ12" s="491"/>
      <c r="BA12" s="492"/>
      <c r="BB12" s="493"/>
      <c r="BC12" s="453">
        <f>AZ12+POWER(10,AZ12-12)+BA12+POWER(10,BA12-12)+BB12+POWER(10,BB12-12)</f>
        <v>3.0000000000000001E-12</v>
      </c>
      <c r="BD12" s="452"/>
    </row>
    <row r="13" spans="2:56" ht="15" customHeight="1" x14ac:dyDescent="0.2">
      <c r="B13" s="590" t="str">
        <f>IF(T0!F24&gt;T0!F25,T0!C24,IF(T0!F24&lt;T0!F25,T0!C25,"?"))</f>
        <v>CENDRIE JEAN PIERRE</v>
      </c>
      <c r="C13" s="591"/>
      <c r="D13" s="529" t="str">
        <f>IF(T0!F24&gt;T0!F25,T0!D24,IF(T0!F24&lt;T0!F25,T0!D25,"?"))</f>
        <v>MAGEL'HAND - BOURGES</v>
      </c>
      <c r="E13" s="29">
        <v>8</v>
      </c>
      <c r="F13" s="446">
        <f>G13+H13+I13+J13+K13+L13</f>
        <v>2</v>
      </c>
      <c r="G13" s="519" t="str">
        <f>IF(Q13&gt;Q12,"1","0")</f>
        <v>0</v>
      </c>
      <c r="H13" s="520" t="str">
        <f>IF(V13&gt;V12,"1","0")</f>
        <v>0</v>
      </c>
      <c r="I13" s="520" t="str">
        <f>IF(AA13&gt;AA12,"1","0")</f>
        <v>1</v>
      </c>
      <c r="J13" s="521" t="str">
        <f>IF(R13&gt;R12,"1","0")</f>
        <v>1</v>
      </c>
      <c r="K13" s="521" t="str">
        <f>IF(W13&gt;W12,"1","0")</f>
        <v>0</v>
      </c>
      <c r="L13" s="522" t="str">
        <f>IF(AB13&gt;AB12,"1","0")</f>
        <v>0</v>
      </c>
      <c r="M13" s="446">
        <f>Q13+V13+AA13+R13+W13+AB13</f>
        <v>71.002420999999998</v>
      </c>
      <c r="N13" s="494">
        <v>9</v>
      </c>
      <c r="O13" s="495">
        <v>9</v>
      </c>
      <c r="P13" s="496">
        <v>7</v>
      </c>
      <c r="Q13" s="447">
        <f>N13+POWER(10,N13-12)+O13+POWER(10,O13-12)+P13+POWER(10,P13-12)</f>
        <v>25.002009999999999</v>
      </c>
      <c r="R13" s="448">
        <v>1</v>
      </c>
      <c r="S13" s="494">
        <v>8</v>
      </c>
      <c r="T13" s="495">
        <v>8</v>
      </c>
      <c r="U13" s="496">
        <v>7</v>
      </c>
      <c r="V13" s="447">
        <f>S13+POWER(10,S13-12)+T13+POWER(10,T13-12)+U13+POWER(10,U13-12)</f>
        <v>23.000209999999999</v>
      </c>
      <c r="W13" s="448"/>
      <c r="X13" s="494">
        <v>8</v>
      </c>
      <c r="Y13" s="495">
        <v>8</v>
      </c>
      <c r="Z13" s="496">
        <v>6</v>
      </c>
      <c r="AA13" s="447">
        <f>X13+POWER(10,X13-12)+Y13+POWER(10,Y13-12)+Z13+POWER(10,Z13-12)</f>
        <v>22.000201000000001</v>
      </c>
      <c r="AB13" s="448"/>
      <c r="AD13" s="590" t="str">
        <f>IF(T0!F61&gt;T0!F62,T0!C61,IF(T0!F61&lt;T0!F62,T0!C62,"?"))</f>
        <v>LEGRIS LEA</v>
      </c>
      <c r="AE13" s="591"/>
      <c r="AF13" s="529" t="str">
        <f>IF(T0!F61&gt;T0!F62,T0!D61,IF(T0!F61&lt;T0!F62,T0!D62,"?"))</f>
        <v>REIMS HANDISPORT</v>
      </c>
      <c r="AG13" s="29">
        <v>8</v>
      </c>
      <c r="AH13" s="446">
        <f>AI13+AJ13+AK13+AL13+AM13+AN13</f>
        <v>1</v>
      </c>
      <c r="AI13" s="519" t="str">
        <f>IF(AS13&gt;AS12,"1","0")</f>
        <v>1</v>
      </c>
      <c r="AJ13" s="520" t="str">
        <f>IF(AX13&gt;AX12,"1","0")</f>
        <v>0</v>
      </c>
      <c r="AK13" s="520" t="str">
        <f>IF(BC13&gt;BC12,"1","0")</f>
        <v>0</v>
      </c>
      <c r="AL13" s="521" t="str">
        <f>IF(AT13&gt;AT12,"1","0")</f>
        <v>0</v>
      </c>
      <c r="AM13" s="521" t="str">
        <f>IF(AY13&gt;AY12,"1","0")</f>
        <v>0</v>
      </c>
      <c r="AN13" s="522" t="str">
        <f>IF(BD13&gt;BD12,"1","0")</f>
        <v>0</v>
      </c>
      <c r="AO13" s="446">
        <f>AS13+AX13+BC13+AT13+AY13+BD13</f>
        <v>1.0000000000180003</v>
      </c>
      <c r="AP13" s="494">
        <v>1</v>
      </c>
      <c r="AQ13" s="495"/>
      <c r="AR13" s="496"/>
      <c r="AS13" s="447">
        <f>AP13+POWER(10,AP13-12)+AQ13+POWER(10,AQ13-12)+AR13+POWER(10,AR13-12)</f>
        <v>1.0000000000120002</v>
      </c>
      <c r="AT13" s="454"/>
      <c r="AU13" s="494"/>
      <c r="AV13" s="495"/>
      <c r="AW13" s="496"/>
      <c r="AX13" s="447">
        <f>AU13+POWER(10,AU13-12)+AV13+POWER(10,AV13-12)+AW13+POWER(10,AW13-12)</f>
        <v>3.0000000000000001E-12</v>
      </c>
      <c r="AY13" s="454"/>
      <c r="AZ13" s="494"/>
      <c r="BA13" s="495"/>
      <c r="BB13" s="496"/>
      <c r="BC13" s="455">
        <f>AZ13+POWER(10,AZ13-12)+BA13+POWER(10,BA13-12)+BB13+POWER(10,BB13-12)</f>
        <v>3.0000000000000001E-12</v>
      </c>
      <c r="BD13" s="454"/>
    </row>
    <row r="14" spans="2:56" s="38" customFormat="1" ht="3.75" customHeight="1" x14ac:dyDescent="0.2">
      <c r="B14" s="118"/>
      <c r="C14" s="118"/>
      <c r="D14" s="530"/>
      <c r="E14" s="107"/>
      <c r="F14" s="119"/>
      <c r="G14" s="523"/>
      <c r="H14" s="523"/>
      <c r="I14" s="523"/>
      <c r="J14" s="523"/>
      <c r="K14" s="523"/>
      <c r="L14" s="523"/>
      <c r="M14" s="119"/>
      <c r="N14" s="121"/>
      <c r="O14" s="121"/>
      <c r="P14" s="121"/>
      <c r="Q14" s="109"/>
      <c r="R14" s="120"/>
      <c r="S14" s="121"/>
      <c r="T14" s="121"/>
      <c r="U14" s="121"/>
      <c r="V14" s="109"/>
      <c r="W14" s="120"/>
      <c r="X14" s="121"/>
      <c r="Y14" s="121"/>
      <c r="Z14" s="121"/>
      <c r="AA14" s="109"/>
      <c r="AB14" s="120"/>
      <c r="AD14" s="118"/>
      <c r="AE14" s="118"/>
      <c r="AF14" s="530"/>
      <c r="AG14" s="107"/>
      <c r="AH14" s="119"/>
      <c r="AI14" s="523"/>
      <c r="AJ14" s="523"/>
      <c r="AK14" s="523"/>
      <c r="AL14" s="523"/>
      <c r="AM14" s="523"/>
      <c r="AN14" s="523"/>
      <c r="AO14" s="119"/>
      <c r="AP14" s="121"/>
      <c r="AQ14" s="121"/>
      <c r="AR14" s="121"/>
      <c r="AS14" s="109"/>
      <c r="AT14" s="109"/>
      <c r="AU14" s="121"/>
      <c r="AV14" s="121"/>
      <c r="AW14" s="121"/>
      <c r="AX14" s="109"/>
      <c r="AY14" s="109"/>
      <c r="AZ14" s="121"/>
      <c r="BA14" s="121"/>
      <c r="BB14" s="121"/>
      <c r="BC14" s="109"/>
      <c r="BD14" s="109"/>
    </row>
    <row r="15" spans="2:56" ht="15" customHeight="1" x14ac:dyDescent="0.2">
      <c r="B15" s="592" t="str">
        <f>IF(T0!F27&gt;T0!F28,T0!C27,IF(T0!F27&lt;T0!F28,T0!C28,"?"))</f>
        <v>DECRIEM ANDRE</v>
      </c>
      <c r="C15" s="593"/>
      <c r="D15" s="528" t="str">
        <f>IF(T0!F27&gt;T0!F28,T0!D27,IF(T0!F27&lt;T0!F28,T0!D28,"?"))</f>
        <v>asv foyer des salines</v>
      </c>
      <c r="E15" s="101">
        <v>9</v>
      </c>
      <c r="F15" s="442">
        <f>G15+H15+I15+J15+K15+L15</f>
        <v>1</v>
      </c>
      <c r="G15" s="515" t="str">
        <f>IF(Q15&gt;Q16,"1","0")</f>
        <v>1</v>
      </c>
      <c r="H15" s="516" t="str">
        <f>IF(V15&gt;V16,"1","0")</f>
        <v>0</v>
      </c>
      <c r="I15" s="516" t="str">
        <f>IF(AA15&gt;AA16,"1","0")</f>
        <v>0</v>
      </c>
      <c r="J15" s="517" t="str">
        <f>IF(R15&gt;R16,"1","0")</f>
        <v>0</v>
      </c>
      <c r="K15" s="517" t="str">
        <f>IF(W15&gt;W16,"1","0")</f>
        <v>0</v>
      </c>
      <c r="L15" s="518" t="str">
        <f>IF(AB15&gt;AB16,"1","0")</f>
        <v>0</v>
      </c>
      <c r="M15" s="442">
        <f>Q15+V15+AA15+R15+W15+AB15</f>
        <v>58.000341000001001</v>
      </c>
      <c r="N15" s="491">
        <v>8</v>
      </c>
      <c r="O15" s="492">
        <v>7</v>
      </c>
      <c r="P15" s="493">
        <v>7</v>
      </c>
      <c r="Q15" s="443">
        <f>N15+POWER(10,N15-12)+O15+POWER(10,O15-12)+P15+POWER(10,P15-12)</f>
        <v>22.000119999999999</v>
      </c>
      <c r="R15" s="444"/>
      <c r="S15" s="491">
        <v>8</v>
      </c>
      <c r="T15" s="492">
        <v>7</v>
      </c>
      <c r="U15" s="493">
        <v>7</v>
      </c>
      <c r="V15" s="443">
        <f>S15+POWER(10,S15-12)+T15+POWER(10,T15-12)+U15+POWER(10,U15-12)</f>
        <v>22.000119999999999</v>
      </c>
      <c r="W15" s="444"/>
      <c r="X15" s="491">
        <v>8</v>
      </c>
      <c r="Y15" s="492">
        <v>6</v>
      </c>
      <c r="Z15" s="493">
        <v>0</v>
      </c>
      <c r="AA15" s="443">
        <f>X15+POWER(10,X15-12)+Y15+POWER(10,Y15-12)+Z15+POWER(10,Z15-12)</f>
        <v>14.000101000000999</v>
      </c>
      <c r="AB15" s="444"/>
      <c r="AD15" s="592" t="str">
        <f>IF(T0!F64&gt;T0!F65,T0!C64,IF(T0!F64&lt;T0!F65,T0!C65,"?"))</f>
        <v>BOULLIER ALETHEA</v>
      </c>
      <c r="AE15" s="593"/>
      <c r="AF15" s="528" t="str">
        <f>IF(T0!F64&gt;T0!F65,T0!D64,IF(T0!F64&lt;T0!F65,T0!D65,"?"))</f>
        <v>Association Sportive et Culturelle l'Etincelle</v>
      </c>
      <c r="AG15" s="101">
        <v>9</v>
      </c>
      <c r="AH15" s="442">
        <f>AI15+AJ15+AK15+AL15+AM15+AN15</f>
        <v>0</v>
      </c>
      <c r="AI15" s="515" t="str">
        <f>IF(AS15&gt;AS16,"1","0")</f>
        <v>0</v>
      </c>
      <c r="AJ15" s="516" t="str">
        <f>IF(AX15&gt;AX16,"1","0")</f>
        <v>0</v>
      </c>
      <c r="AK15" s="516" t="str">
        <f>IF(BC15&gt;BC16,"1","0")</f>
        <v>0</v>
      </c>
      <c r="AL15" s="517" t="str">
        <f>IF(AT15&gt;AT16,"1","0")</f>
        <v>0</v>
      </c>
      <c r="AM15" s="517" t="str">
        <f>IF(AY15&gt;AY16,"1","0")</f>
        <v>0</v>
      </c>
      <c r="AN15" s="518" t="str">
        <f>IF(BD15&gt;BD16,"1","0")</f>
        <v>0</v>
      </c>
      <c r="AO15" s="442">
        <f>AS15+AX15+BC15+AT15+AY15+BD15</f>
        <v>32.001210000004995</v>
      </c>
      <c r="AP15" s="491">
        <v>9</v>
      </c>
      <c r="AQ15" s="492">
        <v>8</v>
      </c>
      <c r="AR15" s="493">
        <v>0</v>
      </c>
      <c r="AS15" s="443">
        <f>AP15+POWER(10,AP15-12)+AQ15+POWER(10,AQ15-12)+AR15+POWER(10,AR15-12)</f>
        <v>17.001100000000996</v>
      </c>
      <c r="AT15" s="452"/>
      <c r="AU15" s="491">
        <v>8</v>
      </c>
      <c r="AV15" s="492">
        <v>7</v>
      </c>
      <c r="AW15" s="493">
        <v>0</v>
      </c>
      <c r="AX15" s="443">
        <f>AU15+POWER(10,AU15-12)+AV15+POWER(10,AV15-12)+AW15+POWER(10,AW15-12)</f>
        <v>15.000110000000999</v>
      </c>
      <c r="AY15" s="452"/>
      <c r="AZ15" s="491"/>
      <c r="BA15" s="492"/>
      <c r="BB15" s="493"/>
      <c r="BC15" s="453">
        <f>AZ15+POWER(10,AZ15-12)+BA15+POWER(10,BA15-12)+BB15+POWER(10,BB15-12)</f>
        <v>3.0000000000000001E-12</v>
      </c>
      <c r="BD15" s="452"/>
    </row>
    <row r="16" spans="2:56" ht="15" customHeight="1" x14ac:dyDescent="0.2">
      <c r="B16" s="590" t="str">
        <f>IF(T0!F30&gt;T0!F31,T0!C30,IF(T0!F30&lt;T0!F31,T0!C31,"?"))</f>
        <v>SAUVAGEON CHRISTOPHE</v>
      </c>
      <c r="C16" s="591"/>
      <c r="D16" s="529" t="str">
        <f>IF(T0!F30&gt;T0!F31,T0!D30,IF(T0!F30&lt;T0!F31,T0!D31,"?"))</f>
        <v>NÎMES HANDISPORT</v>
      </c>
      <c r="E16" s="29">
        <v>10</v>
      </c>
      <c r="F16" s="446">
        <f>G16+H16+I16+J16+K16+L16</f>
        <v>2</v>
      </c>
      <c r="G16" s="519" t="str">
        <f>IF(Q16&gt;Q15,"1","0")</f>
        <v>0</v>
      </c>
      <c r="H16" s="520" t="str">
        <f>IF(V16&gt;V15,"1","0")</f>
        <v>1</v>
      </c>
      <c r="I16" s="520" t="str">
        <f>IF(AA16&gt;AA15,"1","0")</f>
        <v>1</v>
      </c>
      <c r="J16" s="521" t="str">
        <f>IF(R16&gt;R15,"1","0")</f>
        <v>0</v>
      </c>
      <c r="K16" s="521" t="str">
        <f>IF(W16&gt;W15,"1","0")</f>
        <v>0</v>
      </c>
      <c r="L16" s="522" t="str">
        <f>IF(AB16&gt;AB15,"1","0")</f>
        <v>0</v>
      </c>
      <c r="M16" s="446">
        <f>Q16+V16+AA16+R16+W16+AB16</f>
        <v>65.012311000000992</v>
      </c>
      <c r="N16" s="494">
        <v>9</v>
      </c>
      <c r="O16" s="495">
        <v>8</v>
      </c>
      <c r="P16" s="496">
        <v>0</v>
      </c>
      <c r="Q16" s="447">
        <f>N16+POWER(10,N16-12)+O16+POWER(10,O16-12)+P16+POWER(10,P16-12)</f>
        <v>17.001100000000996</v>
      </c>
      <c r="R16" s="448"/>
      <c r="S16" s="494">
        <v>10</v>
      </c>
      <c r="T16" s="495">
        <v>7</v>
      </c>
      <c r="U16" s="496">
        <v>6</v>
      </c>
      <c r="V16" s="447">
        <f>S16+POWER(10,S16-12)+T16+POWER(10,T16-12)+U16+POWER(10,U16-12)</f>
        <v>23.010010999999999</v>
      </c>
      <c r="W16" s="448"/>
      <c r="X16" s="494">
        <v>9</v>
      </c>
      <c r="Y16" s="495">
        <v>8</v>
      </c>
      <c r="Z16" s="496">
        <v>8</v>
      </c>
      <c r="AA16" s="447">
        <f>X16+POWER(10,X16-12)+Y16+POWER(10,Y16-12)+Z16+POWER(10,Z16-12)</f>
        <v>25.001199999999997</v>
      </c>
      <c r="AB16" s="448"/>
      <c r="AD16" s="590" t="str">
        <f>IF(T0!F67&gt;T0!F68,T0!C67,IF(T0!F67&lt;T0!F68,T0!C68,"?"))</f>
        <v>ROY BAPTISTE</v>
      </c>
      <c r="AE16" s="591"/>
      <c r="AF16" s="529" t="str">
        <f>IF(T0!F67&gt;T0!F68,T0!D67,IF(T0!F67&lt;T0!F68,T0!D68,"?"))</f>
        <v>HANDICLUB CHARLEVILLE-MEZIERES</v>
      </c>
      <c r="AG16" s="29">
        <v>10</v>
      </c>
      <c r="AH16" s="446">
        <f>AI16+AJ16+AK16+AL16+AM16+AN16</f>
        <v>2</v>
      </c>
      <c r="AI16" s="519" t="str">
        <f>IF(AS16&gt;AS15,"1","0")</f>
        <v>1</v>
      </c>
      <c r="AJ16" s="520" t="str">
        <f>IF(AX16&gt;AX15,"1","0")</f>
        <v>1</v>
      </c>
      <c r="AK16" s="520" t="str">
        <f>IF(BC16&gt;BC15,"1","0")</f>
        <v>0</v>
      </c>
      <c r="AL16" s="521" t="str">
        <f>IF(AT16&gt;AT15,"1","0")</f>
        <v>0</v>
      </c>
      <c r="AM16" s="521" t="str">
        <f>IF(AY16&gt;AY15,"1","0")</f>
        <v>0</v>
      </c>
      <c r="AN16" s="522" t="str">
        <f>IF(BD16&gt;BD15,"1","0")</f>
        <v>0</v>
      </c>
      <c r="AO16" s="446">
        <f>AS16+AX16+BC16+AT16+AY16+BD16</f>
        <v>49.003120000002994</v>
      </c>
      <c r="AP16" s="494">
        <v>9</v>
      </c>
      <c r="AQ16" s="495">
        <v>9</v>
      </c>
      <c r="AR16" s="496">
        <v>7</v>
      </c>
      <c r="AS16" s="447">
        <f>AP16+POWER(10,AP16-12)+AQ16+POWER(10,AQ16-12)+AR16+POWER(10,AR16-12)</f>
        <v>25.002009999999999</v>
      </c>
      <c r="AT16" s="454"/>
      <c r="AU16" s="494">
        <v>9</v>
      </c>
      <c r="AV16" s="495">
        <v>8</v>
      </c>
      <c r="AW16" s="496">
        <v>7</v>
      </c>
      <c r="AX16" s="447">
        <f>AU16+POWER(10,AU16-12)+AV16+POWER(10,AV16-12)+AW16+POWER(10,AW16-12)</f>
        <v>24.001109999999997</v>
      </c>
      <c r="AY16" s="454"/>
      <c r="AZ16" s="494"/>
      <c r="BA16" s="495"/>
      <c r="BB16" s="496"/>
      <c r="BC16" s="455">
        <f>AZ16+POWER(10,AZ16-12)+BA16+POWER(10,BA16-12)+BB16+POWER(10,BB16-12)</f>
        <v>3.0000000000000001E-12</v>
      </c>
      <c r="BD16" s="454"/>
    </row>
    <row r="17" spans="2:56" s="38" customFormat="1" ht="3.75" customHeight="1" x14ac:dyDescent="0.2">
      <c r="B17" s="118"/>
      <c r="C17" s="118"/>
      <c r="D17" s="530"/>
      <c r="E17" s="107"/>
      <c r="F17" s="119"/>
      <c r="G17" s="523"/>
      <c r="H17" s="523"/>
      <c r="I17" s="523"/>
      <c r="J17" s="523"/>
      <c r="K17" s="523"/>
      <c r="L17" s="523"/>
      <c r="M17" s="119"/>
      <c r="N17" s="121"/>
      <c r="O17" s="121"/>
      <c r="P17" s="121"/>
      <c r="Q17" s="109"/>
      <c r="R17" s="120"/>
      <c r="S17" s="121"/>
      <c r="T17" s="121"/>
      <c r="U17" s="121"/>
      <c r="V17" s="109"/>
      <c r="W17" s="120"/>
      <c r="X17" s="121"/>
      <c r="Y17" s="121"/>
      <c r="Z17" s="121"/>
      <c r="AA17" s="109"/>
      <c r="AB17" s="120"/>
      <c r="AD17" s="118"/>
      <c r="AE17" s="118"/>
      <c r="AF17" s="530"/>
      <c r="AG17" s="107"/>
      <c r="AH17" s="119"/>
      <c r="AI17" s="523"/>
      <c r="AJ17" s="523"/>
      <c r="AK17" s="523"/>
      <c r="AL17" s="523"/>
      <c r="AM17" s="523"/>
      <c r="AN17" s="523"/>
      <c r="AO17" s="119"/>
      <c r="AP17" s="121"/>
      <c r="AQ17" s="121"/>
      <c r="AR17" s="121"/>
      <c r="AS17" s="109"/>
      <c r="AT17" s="109"/>
      <c r="AU17" s="121"/>
      <c r="AV17" s="121"/>
      <c r="AW17" s="121"/>
      <c r="AX17" s="109"/>
      <c r="AY17" s="109"/>
      <c r="AZ17" s="121"/>
      <c r="BA17" s="121"/>
      <c r="BB17" s="121"/>
      <c r="BC17" s="109"/>
      <c r="BD17" s="109"/>
    </row>
    <row r="18" spans="2:56" ht="15" customHeight="1" x14ac:dyDescent="0.2">
      <c r="B18" s="592" t="str">
        <f>IF(T0!F33&gt;T0!F34,T0!C33,IF(T0!F33&lt;T0!F34,T0!C34,"?"))</f>
        <v>?</v>
      </c>
      <c r="C18" s="593"/>
      <c r="D18" s="528" t="str">
        <f>IF(T0!F33&gt;T0!F34,T0!D33,IF(T0!F33&lt;T0!F34,T0!D34,"?"))</f>
        <v>?</v>
      </c>
      <c r="E18" s="101">
        <v>11</v>
      </c>
      <c r="F18" s="442">
        <f>G18+H18+I18+J18+K18+L18</f>
        <v>0</v>
      </c>
      <c r="G18" s="515" t="str">
        <f>IF(Q18&gt;Q19,"1","0")</f>
        <v>0</v>
      </c>
      <c r="H18" s="516" t="str">
        <f>IF(V18&gt;V19,"1","0")</f>
        <v>0</v>
      </c>
      <c r="I18" s="516" t="str">
        <f>IF(AA18&gt;AA19,"1","0")</f>
        <v>0</v>
      </c>
      <c r="J18" s="517" t="str">
        <f>IF(R18&gt;R19,"1","0")</f>
        <v>0</v>
      </c>
      <c r="K18" s="517" t="str">
        <f>IF(W18&gt;W19,"1","0")</f>
        <v>0</v>
      </c>
      <c r="L18" s="518" t="str">
        <f>IF(AB18&gt;AB19,"1","0")</f>
        <v>0</v>
      </c>
      <c r="M18" s="442">
        <f>Q18+V18+AA18+R18+W18+AB18</f>
        <v>9.0000000000000012E-12</v>
      </c>
      <c r="N18" s="491"/>
      <c r="O18" s="492"/>
      <c r="P18" s="493"/>
      <c r="Q18" s="443">
        <f>N18+POWER(10,N18-12)+O18+POWER(10,O18-12)+P18+POWER(10,P18-12)</f>
        <v>3.0000000000000001E-12</v>
      </c>
      <c r="R18" s="444"/>
      <c r="S18" s="491"/>
      <c r="T18" s="492"/>
      <c r="U18" s="493"/>
      <c r="V18" s="443">
        <f>S18+POWER(10,S18-12)+T18+POWER(10,T18-12)+U18+POWER(10,U18-12)</f>
        <v>3.0000000000000001E-12</v>
      </c>
      <c r="W18" s="444"/>
      <c r="X18" s="491"/>
      <c r="Y18" s="492"/>
      <c r="Z18" s="493"/>
      <c r="AA18" s="443">
        <f>X18+POWER(10,X18-12)+Y18+POWER(10,Y18-12)+Z18+POWER(10,Z18-12)</f>
        <v>3.0000000000000001E-12</v>
      </c>
      <c r="AB18" s="444"/>
      <c r="AD18" s="592" t="str">
        <f>IF(T0!F70&gt;T0!F71,T0!C70,IF(T0!F70&lt;T0!F71,T0!C71,"?"))</f>
        <v>?</v>
      </c>
      <c r="AE18" s="593"/>
      <c r="AF18" s="528" t="str">
        <f>IF(T0!F70&gt;T0!F71,T0!D70,IF(T0!F70&lt;T0!F71,T0!D71,"?"))</f>
        <v>?</v>
      </c>
      <c r="AG18" s="101">
        <v>11</v>
      </c>
      <c r="AH18" s="442">
        <f>AI18+AJ18+AK18+AL18+AM18+AN18</f>
        <v>0</v>
      </c>
      <c r="AI18" s="515" t="str">
        <f>IF(AS18&gt;AS19,"1","0")</f>
        <v>0</v>
      </c>
      <c r="AJ18" s="516" t="str">
        <f>IF(AX18&gt;AX19,"1","0")</f>
        <v>0</v>
      </c>
      <c r="AK18" s="516" t="str">
        <f>IF(BC18&gt;BC19,"1","0")</f>
        <v>0</v>
      </c>
      <c r="AL18" s="517" t="str">
        <f>IF(AT18&gt;AT19,"1","0")</f>
        <v>0</v>
      </c>
      <c r="AM18" s="517" t="str">
        <f>IF(AY18&gt;AY19,"1","0")</f>
        <v>0</v>
      </c>
      <c r="AN18" s="518" t="str">
        <f>IF(BD18&gt;BD19,"1","0")</f>
        <v>0</v>
      </c>
      <c r="AO18" s="442">
        <f>AS18+AX18+BC18+AT18+AY18+BD18</f>
        <v>9.0000000000000012E-12</v>
      </c>
      <c r="AP18" s="491"/>
      <c r="AQ18" s="492"/>
      <c r="AR18" s="493"/>
      <c r="AS18" s="443">
        <f>AP18+POWER(10,AP18-12)+AQ18+POWER(10,AQ18-12)+AR18+POWER(10,AR18-12)</f>
        <v>3.0000000000000001E-12</v>
      </c>
      <c r="AT18" s="452"/>
      <c r="AU18" s="491"/>
      <c r="AV18" s="492"/>
      <c r="AW18" s="493"/>
      <c r="AX18" s="443">
        <f>AU18+POWER(10,AU18-12)+AV18+POWER(10,AV18-12)+AW18+POWER(10,AW18-12)</f>
        <v>3.0000000000000001E-12</v>
      </c>
      <c r="AY18" s="452"/>
      <c r="AZ18" s="491"/>
      <c r="BA18" s="492"/>
      <c r="BB18" s="493"/>
      <c r="BC18" s="453">
        <f>AZ18+POWER(10,AZ18-12)+BA18+POWER(10,BA18-12)+BB18+POWER(10,BB18-12)</f>
        <v>3.0000000000000001E-12</v>
      </c>
      <c r="BD18" s="452"/>
    </row>
    <row r="19" spans="2:56" ht="15" customHeight="1" x14ac:dyDescent="0.2">
      <c r="B19" s="590" t="str">
        <f>IF(T0!F36&gt;T0!F37,T0!C36,IF(T0!F36&lt;T0!F37,T0!C37,"?"))</f>
        <v>MORIN MELODIE</v>
      </c>
      <c r="C19" s="591"/>
      <c r="D19" s="529" t="str">
        <f>IF(T0!F36&gt;T0!F37,T0!D36,IF(T0!F36&lt;T0!F37,T0!D37,"?"))</f>
        <v>HANDISPORT MONTELIMAR</v>
      </c>
      <c r="E19" s="29">
        <v>12</v>
      </c>
      <c r="F19" s="446">
        <f>G19+H19+I19+J19+K19+L19</f>
        <v>1</v>
      </c>
      <c r="G19" s="519" t="str">
        <f>IF(Q19&gt;Q18,"1","0")</f>
        <v>1</v>
      </c>
      <c r="H19" s="520" t="str">
        <f>IF(V19&gt;V18,"1","0")</f>
        <v>0</v>
      </c>
      <c r="I19" s="520" t="str">
        <f>IF(AA19&gt;AA18,"1","0")</f>
        <v>0</v>
      </c>
      <c r="J19" s="521" t="str">
        <f>IF(R19&gt;R18,"1","0")</f>
        <v>0</v>
      </c>
      <c r="K19" s="521" t="str">
        <f>IF(W19&gt;W18,"1","0")</f>
        <v>0</v>
      </c>
      <c r="L19" s="522" t="str">
        <f>IF(AB19&gt;AB18,"1","0")</f>
        <v>0</v>
      </c>
      <c r="M19" s="446">
        <f>Q19+V19+AA19+R19+W19+AB19</f>
        <v>1.0000000000180003</v>
      </c>
      <c r="N19" s="494">
        <v>1</v>
      </c>
      <c r="O19" s="495"/>
      <c r="P19" s="496"/>
      <c r="Q19" s="447">
        <f>N19+POWER(10,N19-12)+O19+POWER(10,O19-12)+P19+POWER(10,P19-12)</f>
        <v>1.0000000000120002</v>
      </c>
      <c r="R19" s="448"/>
      <c r="S19" s="494"/>
      <c r="T19" s="495"/>
      <c r="U19" s="496"/>
      <c r="V19" s="447">
        <f>S19+POWER(10,S19-12)+T19+POWER(10,T19-12)+U19+POWER(10,U19-12)</f>
        <v>3.0000000000000001E-12</v>
      </c>
      <c r="W19" s="448"/>
      <c r="X19" s="494"/>
      <c r="Y19" s="495"/>
      <c r="Z19" s="496"/>
      <c r="AA19" s="447">
        <f>X19+POWER(10,X19-12)+Y19+POWER(10,Y19-12)+Z19+POWER(10,Z19-12)</f>
        <v>3.0000000000000001E-12</v>
      </c>
      <c r="AB19" s="448"/>
      <c r="AD19" s="590" t="str">
        <f>IF(T0!F73&gt;T0!F74,T0!C73,IF(T0!F73&lt;T0!F74,T0!C74,"?"))</f>
        <v>VERITE ALEXIS</v>
      </c>
      <c r="AE19" s="591"/>
      <c r="AF19" s="529" t="str">
        <f>IF(T0!F73&gt;T0!F74,T0!D73,IF(T0!F73&lt;T0!F74,T0!D74,"?"))</f>
        <v>asv foyer des salines</v>
      </c>
      <c r="AG19" s="29">
        <v>12</v>
      </c>
      <c r="AH19" s="446">
        <f>AI19+AJ19+AK19+AL19+AM19+AN19</f>
        <v>1</v>
      </c>
      <c r="AI19" s="519" t="str">
        <f>IF(AS19&gt;AS18,"1","0")</f>
        <v>1</v>
      </c>
      <c r="AJ19" s="520" t="str">
        <f>IF(AX19&gt;AX18,"1","0")</f>
        <v>0</v>
      </c>
      <c r="AK19" s="520" t="str">
        <f>IF(BC19&gt;BC18,"1","0")</f>
        <v>0</v>
      </c>
      <c r="AL19" s="521" t="str">
        <f>IF(AT19&gt;AT18,"1","0")</f>
        <v>0</v>
      </c>
      <c r="AM19" s="521" t="str">
        <f>IF(AY19&gt;AY18,"1","0")</f>
        <v>0</v>
      </c>
      <c r="AN19" s="522" t="str">
        <f>IF(BD19&gt;BD18,"1","0")</f>
        <v>0</v>
      </c>
      <c r="AO19" s="446">
        <f>AS19+AX19+BC19+AT19+AY19+BD19</f>
        <v>1.0000000000180003</v>
      </c>
      <c r="AP19" s="494">
        <v>1</v>
      </c>
      <c r="AQ19" s="495"/>
      <c r="AR19" s="496"/>
      <c r="AS19" s="447">
        <f>AP19+POWER(10,AP19-12)+AQ19+POWER(10,AQ19-12)+AR19+POWER(10,AR19-12)</f>
        <v>1.0000000000120002</v>
      </c>
      <c r="AT19" s="454"/>
      <c r="AU19" s="494"/>
      <c r="AV19" s="495"/>
      <c r="AW19" s="496"/>
      <c r="AX19" s="447">
        <f>AU19+POWER(10,AU19-12)+AV19+POWER(10,AV19-12)+AW19+POWER(10,AW19-12)</f>
        <v>3.0000000000000001E-12</v>
      </c>
      <c r="AY19" s="454"/>
      <c r="AZ19" s="494"/>
      <c r="BA19" s="495"/>
      <c r="BB19" s="496"/>
      <c r="BC19" s="455">
        <f>AZ19+POWER(10,AZ19-12)+BA19+POWER(10,BA19-12)+BB19+POWER(10,BB19-12)</f>
        <v>3.0000000000000001E-12</v>
      </c>
      <c r="BD19" s="454"/>
    </row>
    <row r="20" spans="2:56" s="38" customFormat="1" ht="3.75" customHeight="1" x14ac:dyDescent="0.2">
      <c r="B20" s="118"/>
      <c r="C20" s="118"/>
      <c r="D20" s="530"/>
      <c r="E20" s="107"/>
      <c r="F20" s="119"/>
      <c r="G20" s="523"/>
      <c r="H20" s="523"/>
      <c r="I20" s="523"/>
      <c r="J20" s="523"/>
      <c r="K20" s="523"/>
      <c r="L20" s="523"/>
      <c r="M20" s="119"/>
      <c r="N20" s="121"/>
      <c r="O20" s="121"/>
      <c r="P20" s="121"/>
      <c r="Q20" s="109"/>
      <c r="R20" s="120"/>
      <c r="S20" s="121"/>
      <c r="T20" s="121"/>
      <c r="U20" s="121"/>
      <c r="V20" s="109"/>
      <c r="W20" s="120"/>
      <c r="X20" s="121"/>
      <c r="Y20" s="121"/>
      <c r="Z20" s="121"/>
      <c r="AA20" s="109"/>
      <c r="AB20" s="120"/>
      <c r="AD20" s="118"/>
      <c r="AE20" s="118"/>
      <c r="AF20" s="530"/>
      <c r="AG20" s="107"/>
      <c r="AH20" s="119"/>
      <c r="AI20" s="523"/>
      <c r="AJ20" s="523"/>
      <c r="AK20" s="523"/>
      <c r="AL20" s="523"/>
      <c r="AM20" s="523"/>
      <c r="AN20" s="523"/>
      <c r="AO20" s="119"/>
      <c r="AP20" s="121"/>
      <c r="AQ20" s="121"/>
      <c r="AR20" s="121"/>
      <c r="AS20" s="109"/>
      <c r="AT20" s="109"/>
      <c r="AU20" s="121"/>
      <c r="AV20" s="121"/>
      <c r="AW20" s="121"/>
      <c r="AX20" s="109"/>
      <c r="AY20" s="109"/>
      <c r="AZ20" s="121"/>
      <c r="BA20" s="121"/>
      <c r="BB20" s="121"/>
      <c r="BC20" s="109"/>
      <c r="BD20" s="109"/>
    </row>
    <row r="21" spans="2:56" ht="15" customHeight="1" x14ac:dyDescent="0.2">
      <c r="B21" s="592" t="str">
        <f>IF(T0!X3&gt;T0!X4,T0!U3,IF(T0!X3&lt;T0!X4,T0!U4,"?"))</f>
        <v>LAMONZIE JACQUELINE</v>
      </c>
      <c r="C21" s="593"/>
      <c r="D21" s="528" t="str">
        <f>IF(T0!X3&gt;T0!X4,T0!V3,IF(T0!X3&lt;T0!X4,T0!V4,"?"))</f>
        <v>colomiers handisport</v>
      </c>
      <c r="E21" s="101">
        <v>12</v>
      </c>
      <c r="F21" s="442">
        <f>G21+H21+I21+J21+K21+L21</f>
        <v>0</v>
      </c>
      <c r="G21" s="515" t="str">
        <f>IF(Q21&gt;Q22,"1","0")</f>
        <v>0</v>
      </c>
      <c r="H21" s="516" t="str">
        <f>IF(V21&gt;V22,"1","0")</f>
        <v>0</v>
      </c>
      <c r="I21" s="516" t="str">
        <f>IF(AA21&gt;AA22,"1","0")</f>
        <v>0</v>
      </c>
      <c r="J21" s="517" t="str">
        <f>IF(R21&gt;R22,"1","0")</f>
        <v>0</v>
      </c>
      <c r="K21" s="517" t="str">
        <f>IF(W21&gt;W22,"1","0")</f>
        <v>0</v>
      </c>
      <c r="L21" s="518" t="str">
        <f>IF(AB21&gt;AB22,"1","0")</f>
        <v>0</v>
      </c>
      <c r="M21" s="442">
        <f>Q21+V21+AA21+R21+W21+AB21</f>
        <v>30.010021000004997</v>
      </c>
      <c r="N21" s="491">
        <v>7</v>
      </c>
      <c r="O21" s="492">
        <v>7</v>
      </c>
      <c r="P21" s="493">
        <v>0</v>
      </c>
      <c r="Q21" s="443">
        <f>N21+POWER(10,N21-12)+O21+POWER(10,O21-12)+P21+POWER(10,P21-12)</f>
        <v>14.000020000000999</v>
      </c>
      <c r="R21" s="444"/>
      <c r="S21" s="491">
        <v>10</v>
      </c>
      <c r="T21" s="492">
        <v>6</v>
      </c>
      <c r="U21" s="493">
        <v>0</v>
      </c>
      <c r="V21" s="443">
        <f>S21+POWER(10,S21-12)+T21+POWER(10,T21-12)+U21+POWER(10,U21-12)</f>
        <v>16.010001000000997</v>
      </c>
      <c r="W21" s="444"/>
      <c r="X21" s="491"/>
      <c r="Y21" s="492"/>
      <c r="Z21" s="493"/>
      <c r="AA21" s="443">
        <f>X21+POWER(10,X21-12)+Y21+POWER(10,Y21-12)+Z21+POWER(10,Z21-12)</f>
        <v>3.0000000000000001E-12</v>
      </c>
      <c r="AB21" s="444"/>
      <c r="AD21" s="592" t="str">
        <f>IF(T0!X40&gt;T0!X41,T0!U40,IF(T0!X40&lt;T0!X41,T0!U41,"?"))</f>
        <v>DINOUARD MICKAEL</v>
      </c>
      <c r="AE21" s="593"/>
      <c r="AF21" s="528" t="str">
        <f>IF(T0!X40&gt;T0!X41,T0!V40,IF(T0!X40&lt;T0!X41,T0!V41,"?"))</f>
        <v>IMC'S</v>
      </c>
      <c r="AG21" s="101">
        <v>13</v>
      </c>
      <c r="AH21" s="442">
        <f>AI21+AJ21+AK21+AL21+AM21+AN21</f>
        <v>1</v>
      </c>
      <c r="AI21" s="515" t="str">
        <f>IF(AS21&gt;AS22,"1","0")</f>
        <v>0</v>
      </c>
      <c r="AJ21" s="516" t="str">
        <f>IF(AX21&gt;AX22,"1","0")</f>
        <v>1</v>
      </c>
      <c r="AK21" s="516" t="str">
        <f>IF(BC21&gt;BC22,"1","0")</f>
        <v>0</v>
      </c>
      <c r="AL21" s="517" t="str">
        <f>IF(AT21&gt;AT22,"1","0")</f>
        <v>0</v>
      </c>
      <c r="AM21" s="517" t="str">
        <f>IF(AY21&gt;AY22,"1","0")</f>
        <v>0</v>
      </c>
      <c r="AN21" s="518" t="str">
        <f>IF(BD21&gt;BD22,"1","0")</f>
        <v>0</v>
      </c>
      <c r="AO21" s="442">
        <f>AS21+AX21+BC21+AT21+AY21+BD21</f>
        <v>39.001220000003997</v>
      </c>
      <c r="AP21" s="491">
        <v>0</v>
      </c>
      <c r="AQ21" s="492">
        <v>0</v>
      </c>
      <c r="AR21" s="493">
        <v>0</v>
      </c>
      <c r="AS21" s="443">
        <f>AP21+POWER(10,AP21-12)+AQ21+POWER(10,AQ21-12)+AR21+POWER(10,AR21-12)</f>
        <v>3.0000000000000001E-12</v>
      </c>
      <c r="AT21" s="452"/>
      <c r="AU21" s="491">
        <v>8</v>
      </c>
      <c r="AV21" s="492">
        <v>8</v>
      </c>
      <c r="AW21" s="493">
        <v>7</v>
      </c>
      <c r="AX21" s="443">
        <f>AU21+POWER(10,AU21-12)+AV21+POWER(10,AV21-12)+AW21+POWER(10,AW21-12)</f>
        <v>23.000209999999999</v>
      </c>
      <c r="AY21" s="452"/>
      <c r="AZ21" s="491">
        <v>9</v>
      </c>
      <c r="BA21" s="492">
        <v>7</v>
      </c>
      <c r="BB21" s="493">
        <v>0</v>
      </c>
      <c r="BC21" s="453">
        <f>AZ21+POWER(10,AZ21-12)+BA21+POWER(10,BA21-12)+BB21+POWER(10,BB21-12)</f>
        <v>16.001010000000996</v>
      </c>
      <c r="BD21" s="452"/>
    </row>
    <row r="22" spans="2:56" ht="15" customHeight="1" x14ac:dyDescent="0.2">
      <c r="B22" s="590" t="str">
        <f>IF(T0!X6&gt;T0!X7,T0!U6,IF(T0!X6&lt;T0!X7,T0!U7,"?"))</f>
        <v>LEAL OLIVIER</v>
      </c>
      <c r="C22" s="591"/>
      <c r="D22" s="529" t="str">
        <f>IF(T0!X6&gt;T0!X7,T0!V6,IF(T0!X6&lt;T0!X7,T0!V7,"?"))</f>
        <v>Etoiles Sportives Handisport</v>
      </c>
      <c r="E22" s="29">
        <v>14</v>
      </c>
      <c r="F22" s="446">
        <f>G22+H22+I22+J22+K22+L22</f>
        <v>2</v>
      </c>
      <c r="G22" s="519" t="str">
        <f>IF(Q22&gt;Q21,"1","0")</f>
        <v>1</v>
      </c>
      <c r="H22" s="520" t="str">
        <f>IF(V22&gt;V21,"1","0")</f>
        <v>1</v>
      </c>
      <c r="I22" s="520" t="str">
        <f>IF(AA22&gt;AA21,"1","0")</f>
        <v>0</v>
      </c>
      <c r="J22" s="521" t="str">
        <f>IF(R22&gt;R21,"1","0")</f>
        <v>0</v>
      </c>
      <c r="K22" s="521" t="str">
        <f>IF(W22&gt;W21,"1","0")</f>
        <v>0</v>
      </c>
      <c r="L22" s="522" t="str">
        <f>IF(AB22&gt;AB21,"1","0")</f>
        <v>0</v>
      </c>
      <c r="M22" s="446">
        <f>Q22+V22+AA22+R22+W22+AB22</f>
        <v>47.002211000002994</v>
      </c>
      <c r="N22" s="494">
        <v>9</v>
      </c>
      <c r="O22" s="495">
        <v>8</v>
      </c>
      <c r="P22" s="496">
        <v>7</v>
      </c>
      <c r="Q22" s="447">
        <f>N22+POWER(10,N22-12)+O22+POWER(10,O22-12)+P22+POWER(10,P22-12)</f>
        <v>24.001109999999997</v>
      </c>
      <c r="R22" s="448"/>
      <c r="S22" s="494">
        <v>9</v>
      </c>
      <c r="T22" s="495">
        <v>8</v>
      </c>
      <c r="U22" s="496">
        <v>6</v>
      </c>
      <c r="V22" s="447">
        <f>S22+POWER(10,S22-12)+T22+POWER(10,T22-12)+U22+POWER(10,U22-12)</f>
        <v>23.001100999999998</v>
      </c>
      <c r="W22" s="448"/>
      <c r="X22" s="494"/>
      <c r="Y22" s="495"/>
      <c r="Z22" s="496"/>
      <c r="AA22" s="447">
        <f>X22+POWER(10,X22-12)+Y22+POWER(10,Y22-12)+Z22+POWER(10,Z22-12)</f>
        <v>3.0000000000000001E-12</v>
      </c>
      <c r="AB22" s="448"/>
      <c r="AD22" s="590" t="str">
        <f>IF(T0!X43&gt;T0!X44,T0!U43,IF(T0!X43&lt;T0!X44,T0!U44,"?"))</f>
        <v>CELLE BASTIEN</v>
      </c>
      <c r="AE22" s="591"/>
      <c r="AF22" s="529" t="str">
        <f>IF(T0!X43&gt;T0!X44,T0!V43,IF(T0!X43&lt;T0!X44,T0!V44,"?"))</f>
        <v>MAGEL'HAND - BOURGES</v>
      </c>
      <c r="AG22" s="29">
        <v>14</v>
      </c>
      <c r="AH22" s="446">
        <f>AI22+AJ22+AK22+AL22+AM22+AN22</f>
        <v>2</v>
      </c>
      <c r="AI22" s="519" t="str">
        <f>IF(AS22&gt;AS21,"1","0")</f>
        <v>1</v>
      </c>
      <c r="AJ22" s="520" t="str">
        <f>IF(AX22&gt;AX21,"1","0")</f>
        <v>0</v>
      </c>
      <c r="AK22" s="520" t="str">
        <f>IF(BC22&gt;BC21,"1","0")</f>
        <v>1</v>
      </c>
      <c r="AL22" s="521" t="str">
        <f>IF(AT22&gt;AT21,"1","0")</f>
        <v>0</v>
      </c>
      <c r="AM22" s="521" t="str">
        <f>IF(AY22&gt;AY21,"1","0")</f>
        <v>0</v>
      </c>
      <c r="AN22" s="522" t="str">
        <f>IF(BD22&gt;BD21,"1","0")</f>
        <v>0</v>
      </c>
      <c r="AO22" s="446">
        <f>AS22+AX22+BC22+AT22+AY22+BD22</f>
        <v>45.011103000002997</v>
      </c>
      <c r="AP22" s="494">
        <v>8</v>
      </c>
      <c r="AQ22" s="495">
        <v>6</v>
      </c>
      <c r="AR22" s="496">
        <v>0</v>
      </c>
      <c r="AS22" s="447">
        <f>AP22+POWER(10,AP22-12)+AQ22+POWER(10,AQ22-12)+AR22+POWER(10,AR22-12)</f>
        <v>14.000101000000999</v>
      </c>
      <c r="AT22" s="454"/>
      <c r="AU22" s="494">
        <v>9</v>
      </c>
      <c r="AV22" s="495">
        <v>6</v>
      </c>
      <c r="AW22" s="496">
        <v>0</v>
      </c>
      <c r="AX22" s="447">
        <f>AU22+POWER(10,AU22-12)+AV22+POWER(10,AV22-12)+AW22+POWER(10,AW22-12)</f>
        <v>15.001001000000999</v>
      </c>
      <c r="AY22" s="454"/>
      <c r="AZ22" s="494">
        <v>10</v>
      </c>
      <c r="BA22" s="495">
        <v>6</v>
      </c>
      <c r="BB22" s="496">
        <v>0</v>
      </c>
      <c r="BC22" s="455">
        <f>AZ22+POWER(10,AZ22-12)+BA22+POWER(10,BA22-12)+BB22+POWER(10,BB22-12)</f>
        <v>16.010001000000997</v>
      </c>
      <c r="BD22" s="454"/>
    </row>
    <row r="23" spans="2:56" s="38" customFormat="1" ht="3.75" customHeight="1" x14ac:dyDescent="0.2">
      <c r="B23" s="118"/>
      <c r="C23" s="118"/>
      <c r="D23" s="530"/>
      <c r="E23" s="107"/>
      <c r="F23" s="119"/>
      <c r="G23" s="523"/>
      <c r="H23" s="523"/>
      <c r="I23" s="523"/>
      <c r="J23" s="523"/>
      <c r="K23" s="523"/>
      <c r="L23" s="523"/>
      <c r="M23" s="119"/>
      <c r="N23" s="121"/>
      <c r="O23" s="121"/>
      <c r="P23" s="121"/>
      <c r="Q23" s="109"/>
      <c r="R23" s="120"/>
      <c r="S23" s="121"/>
      <c r="T23" s="121"/>
      <c r="U23" s="121"/>
      <c r="V23" s="109"/>
      <c r="W23" s="120"/>
      <c r="X23" s="121"/>
      <c r="Y23" s="121"/>
      <c r="Z23" s="121"/>
      <c r="AA23" s="109"/>
      <c r="AB23" s="120"/>
      <c r="AD23" s="118"/>
      <c r="AE23" s="118"/>
      <c r="AF23" s="530"/>
      <c r="AG23" s="107"/>
      <c r="AH23" s="119"/>
      <c r="AI23" s="523"/>
      <c r="AJ23" s="523"/>
      <c r="AK23" s="523"/>
      <c r="AL23" s="523"/>
      <c r="AM23" s="523"/>
      <c r="AN23" s="523"/>
      <c r="AO23" s="119"/>
      <c r="AP23" s="121"/>
      <c r="AQ23" s="121"/>
      <c r="AR23" s="121"/>
      <c r="AS23" s="109"/>
      <c r="AT23" s="109"/>
      <c r="AU23" s="121"/>
      <c r="AV23" s="121"/>
      <c r="AW23" s="121"/>
      <c r="AX23" s="109"/>
      <c r="AY23" s="109"/>
      <c r="AZ23" s="121"/>
      <c r="BA23" s="121"/>
      <c r="BB23" s="121"/>
      <c r="BC23" s="109"/>
      <c r="BD23" s="109"/>
    </row>
    <row r="24" spans="2:56" ht="15" customHeight="1" x14ac:dyDescent="0.2">
      <c r="B24" s="592" t="str">
        <f>IF(T0!X9&gt;T0!X10,T0!U9,IF(T0!X9&lt;T0!X10,T0!U10,"?"))</f>
        <v>?</v>
      </c>
      <c r="C24" s="593"/>
      <c r="D24" s="528" t="str">
        <f>IF(T0!X9&gt;T0!X10,T0!V9,IF(T0!X9&lt;T0!X10,T0!V10,"?"))</f>
        <v>?</v>
      </c>
      <c r="E24" s="101">
        <v>15</v>
      </c>
      <c r="F24" s="442">
        <f>G24+H24+I24+J24+K24+L24</f>
        <v>0</v>
      </c>
      <c r="G24" s="515" t="str">
        <f>IF(Q24&gt;Q25,"1","0")</f>
        <v>0</v>
      </c>
      <c r="H24" s="516" t="str">
        <f>IF(V24&gt;V25,"1","0")</f>
        <v>0</v>
      </c>
      <c r="I24" s="516" t="str">
        <f>IF(AA24&gt;AA25,"1","0")</f>
        <v>0</v>
      </c>
      <c r="J24" s="517" t="str">
        <f>IF(R24&gt;R25,"1","0")</f>
        <v>0</v>
      </c>
      <c r="K24" s="517" t="str">
        <f>IF(W24&gt;W25,"1","0")</f>
        <v>0</v>
      </c>
      <c r="L24" s="518" t="str">
        <f>IF(AB24&gt;AB25,"1","0")</f>
        <v>0</v>
      </c>
      <c r="M24" s="442">
        <f>Q24+V24+AA24+R24+W24+AB24</f>
        <v>9.0000000000000012E-12</v>
      </c>
      <c r="N24" s="491"/>
      <c r="O24" s="492"/>
      <c r="P24" s="493"/>
      <c r="Q24" s="443">
        <f>N24+POWER(10,N24-12)+O24+POWER(10,O24-12)+P24+POWER(10,P24-12)</f>
        <v>3.0000000000000001E-12</v>
      </c>
      <c r="R24" s="444"/>
      <c r="S24" s="491"/>
      <c r="T24" s="492"/>
      <c r="U24" s="493"/>
      <c r="V24" s="443">
        <f>S24+POWER(10,S24-12)+T24+POWER(10,T24-12)+U24+POWER(10,U24-12)</f>
        <v>3.0000000000000001E-12</v>
      </c>
      <c r="W24" s="444"/>
      <c r="X24" s="491"/>
      <c r="Y24" s="492"/>
      <c r="Z24" s="493"/>
      <c r="AA24" s="443">
        <f>X24+POWER(10,X24-12)+Y24+POWER(10,Y24-12)+Z24+POWER(10,Z24-12)</f>
        <v>3.0000000000000001E-12</v>
      </c>
      <c r="AB24" s="444"/>
      <c r="AD24" s="592" t="str">
        <f>IF(T0!X46&gt;T0!X47,T0!U46,IF(T0!X46&lt;T0!X47,T0!U47,"?"))</f>
        <v>?</v>
      </c>
      <c r="AE24" s="593"/>
      <c r="AF24" s="528" t="str">
        <f>IF(T0!X46&gt;T0!X47,T0!V46,IF(T0!X46&lt;T0!X47,T0!V47,"?"))</f>
        <v>?</v>
      </c>
      <c r="AG24" s="101">
        <v>15</v>
      </c>
      <c r="AH24" s="442">
        <f>AI24+AJ24+AK24+AL24+AM24+AN24</f>
        <v>0</v>
      </c>
      <c r="AI24" s="515" t="str">
        <f>IF(AS24&gt;AS25,"1","0")</f>
        <v>0</v>
      </c>
      <c r="AJ24" s="516" t="str">
        <f>IF(AX24&gt;AX25,"1","0")</f>
        <v>0</v>
      </c>
      <c r="AK24" s="516" t="str">
        <f>IF(BC24&gt;BC25,"1","0")</f>
        <v>0</v>
      </c>
      <c r="AL24" s="517" t="str">
        <f>IF(AT24&gt;AT25,"1","0")</f>
        <v>0</v>
      </c>
      <c r="AM24" s="517" t="str">
        <f>IF(AY24&gt;AY25,"1","0")</f>
        <v>0</v>
      </c>
      <c r="AN24" s="518" t="str">
        <f>IF(BD24&gt;BD25,"1","0")</f>
        <v>0</v>
      </c>
      <c r="AO24" s="442">
        <f>AS24+AX24+BC24+AT24+AY24+BD24</f>
        <v>9.0000000000000012E-12</v>
      </c>
      <c r="AP24" s="491"/>
      <c r="AQ24" s="492"/>
      <c r="AR24" s="493"/>
      <c r="AS24" s="443">
        <f>AP24+POWER(10,AP24-12)+AQ24+POWER(10,AQ24-12)+AR24+POWER(10,AR24-12)</f>
        <v>3.0000000000000001E-12</v>
      </c>
      <c r="AT24" s="452"/>
      <c r="AU24" s="491"/>
      <c r="AV24" s="492"/>
      <c r="AW24" s="493"/>
      <c r="AX24" s="443">
        <f>AU24+POWER(10,AU24-12)+AV24+POWER(10,AV24-12)+AW24+POWER(10,AW24-12)</f>
        <v>3.0000000000000001E-12</v>
      </c>
      <c r="AY24" s="452"/>
      <c r="AZ24" s="491"/>
      <c r="BA24" s="492"/>
      <c r="BB24" s="493"/>
      <c r="BC24" s="453">
        <f>AZ24+POWER(10,AZ24-12)+BA24+POWER(10,BA24-12)+BB24+POWER(10,BB24-12)</f>
        <v>3.0000000000000001E-12</v>
      </c>
      <c r="BD24" s="452"/>
    </row>
    <row r="25" spans="2:56" ht="15" customHeight="1" x14ac:dyDescent="0.2">
      <c r="B25" s="590" t="str">
        <f>IF(T0!X12&gt;T0!X13,T0!U12,IF(T0!X12&lt;T0!X13,T0!U13,"?"))</f>
        <v>JOUSEAU NADEGE</v>
      </c>
      <c r="C25" s="591"/>
      <c r="D25" s="529" t="str">
        <f>IF(T0!X12&gt;T0!X13,T0!V12,IF(T0!X12&lt;T0!X13,T0!V13,"?"))</f>
        <v>LAVAL HANDISPORT</v>
      </c>
      <c r="E25" s="29">
        <v>16</v>
      </c>
      <c r="F25" s="446">
        <f>G25+H25+I25+J25+K25+L25</f>
        <v>1</v>
      </c>
      <c r="G25" s="519" t="str">
        <f>IF(Q25&gt;Q24,"1","0")</f>
        <v>1</v>
      </c>
      <c r="H25" s="520" t="str">
        <f>IF(V25&gt;V24,"1","0")</f>
        <v>0</v>
      </c>
      <c r="I25" s="520" t="str">
        <f>IF(AA25&gt;AA24,"1","0")</f>
        <v>0</v>
      </c>
      <c r="J25" s="521" t="str">
        <f>IF(R25&gt;R24,"1","0")</f>
        <v>0</v>
      </c>
      <c r="K25" s="521" t="str">
        <f>IF(W25&gt;W24,"1","0")</f>
        <v>0</v>
      </c>
      <c r="L25" s="522" t="str">
        <f>IF(AB25&gt;AB24,"1","0")</f>
        <v>0</v>
      </c>
      <c r="M25" s="446">
        <f>Q25+V25+AA25+R25+W25+AB25</f>
        <v>1.0000000000180003</v>
      </c>
      <c r="N25" s="494">
        <v>1</v>
      </c>
      <c r="O25" s="495"/>
      <c r="P25" s="496"/>
      <c r="Q25" s="447">
        <f>N25+POWER(10,N25-12)+O25+POWER(10,O25-12)+P25+POWER(10,P25-12)</f>
        <v>1.0000000000120002</v>
      </c>
      <c r="R25" s="448"/>
      <c r="S25" s="494"/>
      <c r="T25" s="495"/>
      <c r="U25" s="496"/>
      <c r="V25" s="447">
        <f>S25+POWER(10,S25-12)+T25+POWER(10,T25-12)+U25+POWER(10,U25-12)</f>
        <v>3.0000000000000001E-12</v>
      </c>
      <c r="W25" s="448"/>
      <c r="X25" s="494"/>
      <c r="Y25" s="495"/>
      <c r="Z25" s="496"/>
      <c r="AA25" s="447">
        <f>X25+POWER(10,X25-12)+Y25+POWER(10,Y25-12)+Z25+POWER(10,Z25-12)</f>
        <v>3.0000000000000001E-12</v>
      </c>
      <c r="AB25" s="448"/>
      <c r="AD25" s="590" t="str">
        <f>IF(T0!X49&gt;T0!X50,T0!U49,IF(T0!X49&lt;T0!X50,T0!U50,"?"))</f>
        <v>MASCHINOT CELINE</v>
      </c>
      <c r="AE25" s="591"/>
      <c r="AF25" s="529" t="str">
        <f>IF(T0!X49&gt;T0!X50,T0!V49,IF(T0!X49&lt;T0!X50,T0!V50,"?"))</f>
        <v>IMC'S</v>
      </c>
      <c r="AG25" s="29">
        <v>16</v>
      </c>
      <c r="AH25" s="446">
        <f>AI25+AJ25+AK25+AL25+AM25+AN25</f>
        <v>1</v>
      </c>
      <c r="AI25" s="519" t="str">
        <f>IF(AS25&gt;AS24,"1","0")</f>
        <v>1</v>
      </c>
      <c r="AJ25" s="520" t="str">
        <f>IF(AX25&gt;AX24,"1","0")</f>
        <v>0</v>
      </c>
      <c r="AK25" s="520" t="str">
        <f>IF(BC25&gt;BC24,"1","0")</f>
        <v>0</v>
      </c>
      <c r="AL25" s="521" t="str">
        <f>IF(AT25&gt;AT24,"1","0")</f>
        <v>0</v>
      </c>
      <c r="AM25" s="521" t="str">
        <f>IF(AY25&gt;AY24,"1","0")</f>
        <v>0</v>
      </c>
      <c r="AN25" s="522" t="str">
        <f>IF(BD25&gt;BD24,"1","0")</f>
        <v>0</v>
      </c>
      <c r="AO25" s="446">
        <f>AS25+AX25+BC25+AT25+AY25+BD25</f>
        <v>1.0000000000180003</v>
      </c>
      <c r="AP25" s="494">
        <v>1</v>
      </c>
      <c r="AQ25" s="495"/>
      <c r="AR25" s="496"/>
      <c r="AS25" s="447">
        <f>AP25+POWER(10,AP25-12)+AQ25+POWER(10,AQ25-12)+AR25+POWER(10,AR25-12)</f>
        <v>1.0000000000120002</v>
      </c>
      <c r="AT25" s="454"/>
      <c r="AU25" s="494"/>
      <c r="AV25" s="495"/>
      <c r="AW25" s="496"/>
      <c r="AX25" s="447">
        <f>AU25+POWER(10,AU25-12)+AV25+POWER(10,AV25-12)+AW25+POWER(10,AW25-12)</f>
        <v>3.0000000000000001E-12</v>
      </c>
      <c r="AY25" s="454"/>
      <c r="AZ25" s="494"/>
      <c r="BA25" s="495"/>
      <c r="BB25" s="496"/>
      <c r="BC25" s="455">
        <f>AZ25+POWER(10,AZ25-12)+BA25+POWER(10,BA25-12)+BB25+POWER(10,BB25-12)</f>
        <v>3.0000000000000001E-12</v>
      </c>
      <c r="BD25" s="454"/>
    </row>
    <row r="26" spans="2:56" s="38" customFormat="1" ht="3.75" customHeight="1" x14ac:dyDescent="0.2">
      <c r="B26" s="118"/>
      <c r="C26" s="118"/>
      <c r="D26" s="530"/>
      <c r="E26" s="107"/>
      <c r="F26" s="119"/>
      <c r="G26" s="523"/>
      <c r="H26" s="523"/>
      <c r="I26" s="523"/>
      <c r="J26" s="523"/>
      <c r="K26" s="523"/>
      <c r="L26" s="523"/>
      <c r="M26" s="119"/>
      <c r="N26" s="121"/>
      <c r="O26" s="121"/>
      <c r="P26" s="121"/>
      <c r="Q26" s="109"/>
      <c r="R26" s="120"/>
      <c r="S26" s="121"/>
      <c r="T26" s="121"/>
      <c r="U26" s="121"/>
      <c r="V26" s="109"/>
      <c r="W26" s="120"/>
      <c r="X26" s="121"/>
      <c r="Y26" s="121"/>
      <c r="Z26" s="121"/>
      <c r="AA26" s="109"/>
      <c r="AB26" s="120"/>
      <c r="AD26" s="118"/>
      <c r="AE26" s="118"/>
      <c r="AF26" s="530"/>
      <c r="AG26" s="107"/>
      <c r="AH26" s="119"/>
      <c r="AI26" s="523"/>
      <c r="AJ26" s="523"/>
      <c r="AK26" s="523"/>
      <c r="AL26" s="523"/>
      <c r="AM26" s="523"/>
      <c r="AN26" s="523"/>
      <c r="AO26" s="119"/>
      <c r="AP26" s="121"/>
      <c r="AQ26" s="121"/>
      <c r="AR26" s="121"/>
      <c r="AS26" s="109"/>
      <c r="AT26" s="109"/>
      <c r="AU26" s="121"/>
      <c r="AV26" s="121"/>
      <c r="AW26" s="121"/>
      <c r="AX26" s="109"/>
      <c r="AY26" s="109"/>
      <c r="AZ26" s="121"/>
      <c r="BA26" s="121"/>
      <c r="BB26" s="121"/>
      <c r="BC26" s="109"/>
      <c r="BD26" s="109"/>
    </row>
    <row r="27" spans="2:56" ht="15" customHeight="1" x14ac:dyDescent="0.2">
      <c r="B27" s="592" t="str">
        <f>IF(T0!X15&gt;T0!X16,T0!U15,IF(T0!X15&lt;T0!X16,T0!U16,"?"))</f>
        <v>?</v>
      </c>
      <c r="C27" s="593"/>
      <c r="D27" s="528" t="str">
        <f>IF(T0!X15&gt;T0!X16,T0!V15,IF(T0!X15&lt;T0!X16,T0!V16,"?"))</f>
        <v>?</v>
      </c>
      <c r="E27" s="101">
        <v>17</v>
      </c>
      <c r="F27" s="442">
        <f>G27+H27+I27+J27+K27+L27</f>
        <v>0</v>
      </c>
      <c r="G27" s="515" t="str">
        <f>IF(Q27&gt;Q28,"1","0")</f>
        <v>0</v>
      </c>
      <c r="H27" s="516" t="str">
        <f>IF(V27&gt;V28,"1","0")</f>
        <v>0</v>
      </c>
      <c r="I27" s="516" t="str">
        <f>IF(AA27&gt;AA28,"1","0")</f>
        <v>0</v>
      </c>
      <c r="J27" s="517" t="str">
        <f>IF(R27&gt;R28,"1","0")</f>
        <v>0</v>
      </c>
      <c r="K27" s="517" t="str">
        <f>IF(W27&gt;W28,"1","0")</f>
        <v>0</v>
      </c>
      <c r="L27" s="518" t="str">
        <f>IF(AB27&gt;AB28,"1","0")</f>
        <v>0</v>
      </c>
      <c r="M27" s="442">
        <f>Q27+V27+AA27+R27+W27+AB27</f>
        <v>9.0000000000000012E-12</v>
      </c>
      <c r="N27" s="491"/>
      <c r="O27" s="492"/>
      <c r="P27" s="493"/>
      <c r="Q27" s="443">
        <f>N27+POWER(10,N27-12)+O27+POWER(10,O27-12)+P27+POWER(10,P27-12)</f>
        <v>3.0000000000000001E-12</v>
      </c>
      <c r="R27" s="444"/>
      <c r="S27" s="491"/>
      <c r="T27" s="492"/>
      <c r="U27" s="493"/>
      <c r="V27" s="443">
        <f>S27+POWER(10,S27-12)+T27+POWER(10,T27-12)+U27+POWER(10,U27-12)</f>
        <v>3.0000000000000001E-12</v>
      </c>
      <c r="W27" s="444"/>
      <c r="X27" s="491"/>
      <c r="Y27" s="492"/>
      <c r="Z27" s="493"/>
      <c r="AA27" s="443">
        <f>X27+POWER(10,X27-12)+Y27+POWER(10,Y27-12)+Z27+POWER(10,Z27-12)</f>
        <v>3.0000000000000001E-12</v>
      </c>
      <c r="AB27" s="444"/>
      <c r="AD27" s="592" t="str">
        <f>IF(T0!X52&gt;T0!X53,T0!U52,IF(T0!X52&lt;T0!X53,T0!U53,"?"))</f>
        <v>TRAORE ZOUMANA</v>
      </c>
      <c r="AE27" s="593"/>
      <c r="AF27" s="528" t="str">
        <f>IF(T0!X52&gt;T0!X53,T0!V52,IF(T0!X52&lt;T0!X53,T0!V53,"?"))</f>
        <v>IMC'S</v>
      </c>
      <c r="AG27" s="101">
        <v>17</v>
      </c>
      <c r="AH27" s="442">
        <f>AI27+AJ27+AK27+AL27+AM27+AN27</f>
        <v>1</v>
      </c>
      <c r="AI27" s="515" t="str">
        <f>IF(AS27&gt;AS28,"1","0")</f>
        <v>0</v>
      </c>
      <c r="AJ27" s="516" t="str">
        <f>IF(AX27&gt;AX28,"1","0")</f>
        <v>1</v>
      </c>
      <c r="AK27" s="516" t="str">
        <f>IF(BC27&gt;BC28,"1","0")</f>
        <v>0</v>
      </c>
      <c r="AL27" s="517" t="str">
        <f>IF(AT27&gt;AT28,"1","0")</f>
        <v>0</v>
      </c>
      <c r="AM27" s="517" t="str">
        <f>IF(AY27&gt;AY28,"1","0")</f>
        <v>0</v>
      </c>
      <c r="AN27" s="518" t="str">
        <f>IF(BD27&gt;BD28,"1","0")</f>
        <v>0</v>
      </c>
      <c r="AO27" s="442">
        <f>AS27+AX27+BC27+AT27+AY27+BD27</f>
        <v>45.000115000001998</v>
      </c>
      <c r="AP27" s="491">
        <v>6</v>
      </c>
      <c r="AQ27" s="492">
        <v>6</v>
      </c>
      <c r="AR27" s="493">
        <v>0</v>
      </c>
      <c r="AS27" s="443">
        <f>AP27+POWER(10,AP27-12)+AQ27+POWER(10,AQ27-12)+AR27+POWER(10,AR27-12)</f>
        <v>12.000002000001</v>
      </c>
      <c r="AT27" s="452"/>
      <c r="AU27" s="491">
        <v>7</v>
      </c>
      <c r="AV27" s="492">
        <v>6</v>
      </c>
      <c r="AW27" s="493">
        <v>6</v>
      </c>
      <c r="AX27" s="443">
        <f>AU27+POWER(10,AU27-12)+AV27+POWER(10,AV27-12)+AW27+POWER(10,AW27-12)</f>
        <v>19.000012000000002</v>
      </c>
      <c r="AY27" s="452"/>
      <c r="AZ27" s="491">
        <v>8</v>
      </c>
      <c r="BA27" s="492">
        <v>6</v>
      </c>
      <c r="BB27" s="493">
        <v>0</v>
      </c>
      <c r="BC27" s="453">
        <f>AZ27+POWER(10,AZ27-12)+BA27+POWER(10,BA27-12)+BB27+POWER(10,BB27-12)</f>
        <v>14.000101000000999</v>
      </c>
      <c r="BD27" s="452"/>
    </row>
    <row r="28" spans="2:56" ht="15" customHeight="1" x14ac:dyDescent="0.2">
      <c r="B28" s="590" t="str">
        <f>IF(T0!X18&gt;T0!X19,T0!U18,IF(T0!X18&lt;T0!X19,T0!U19,"?"))</f>
        <v>GUEBLE JEROME</v>
      </c>
      <c r="C28" s="591"/>
      <c r="D28" s="529" t="str">
        <f>IF(T0!X18&gt;T0!X19,T0!V18,IF(T0!X18&lt;T0!X19,T0!V19,"?"))</f>
        <v>ASPTT La Sarbacane de Bessay</v>
      </c>
      <c r="E28" s="29">
        <v>18</v>
      </c>
      <c r="F28" s="446">
        <f>G28+H28+I28+J28+K28+L28</f>
        <v>1</v>
      </c>
      <c r="G28" s="519" t="str">
        <f>IF(Q28&gt;Q27,"1","0")</f>
        <v>1</v>
      </c>
      <c r="H28" s="520" t="str">
        <f>IF(V28&gt;V27,"1","0")</f>
        <v>0</v>
      </c>
      <c r="I28" s="520" t="str">
        <f>IF(AA28&gt;AA27,"1","0")</f>
        <v>0</v>
      </c>
      <c r="J28" s="521" t="str">
        <f>IF(R28&gt;R27,"1","0")</f>
        <v>0</v>
      </c>
      <c r="K28" s="521" t="str">
        <f>IF(W28&gt;W27,"1","0")</f>
        <v>0</v>
      </c>
      <c r="L28" s="522" t="str">
        <f>IF(AB28&gt;AB27,"1","0")</f>
        <v>0</v>
      </c>
      <c r="M28" s="446">
        <f>Q28+V28+AA28+R28+W28+AB28</f>
        <v>1.0000000000180003</v>
      </c>
      <c r="N28" s="494">
        <v>1</v>
      </c>
      <c r="O28" s="495"/>
      <c r="P28" s="496"/>
      <c r="Q28" s="447">
        <f>N28+POWER(10,N28-12)+O28+POWER(10,O28-12)+P28+POWER(10,P28-12)</f>
        <v>1.0000000000120002</v>
      </c>
      <c r="R28" s="448"/>
      <c r="S28" s="494"/>
      <c r="T28" s="495"/>
      <c r="U28" s="496"/>
      <c r="V28" s="447">
        <f>S28+POWER(10,S28-12)+T28+POWER(10,T28-12)+U28+POWER(10,U28-12)</f>
        <v>3.0000000000000001E-12</v>
      </c>
      <c r="W28" s="448"/>
      <c r="X28" s="494"/>
      <c r="Y28" s="495"/>
      <c r="Z28" s="496"/>
      <c r="AA28" s="447">
        <f>X28+POWER(10,X28-12)+Y28+POWER(10,Y28-12)+Z28+POWER(10,Z28-12)</f>
        <v>3.0000000000000001E-12</v>
      </c>
      <c r="AB28" s="448"/>
      <c r="AD28" s="590" t="str">
        <f>IF(T0!X55&gt;T0!X56,T0!U55,IF(T0!X55&lt;T0!X56,T0!U56,"?"))</f>
        <v>MOREL MICHEL</v>
      </c>
      <c r="AE28" s="591"/>
      <c r="AF28" s="529" t="str">
        <f>IF(T0!X55&gt;T0!X56,T0!V55,IF(T0!X55&lt;T0!X56,T0!V56,"?"))</f>
        <v>REIMS HANDISPORT</v>
      </c>
      <c r="AG28" s="29">
        <v>18</v>
      </c>
      <c r="AH28" s="446">
        <f>AI28+AJ28+AK28+AL28+AM28+AN28</f>
        <v>2</v>
      </c>
      <c r="AI28" s="519" t="str">
        <f>IF(AS28&gt;AS27,"1","0")</f>
        <v>1</v>
      </c>
      <c r="AJ28" s="520" t="str">
        <f>IF(AX28&gt;AX27,"1","0")</f>
        <v>0</v>
      </c>
      <c r="AK28" s="520" t="str">
        <f>IF(BC28&gt;BC27,"1","0")</f>
        <v>1</v>
      </c>
      <c r="AL28" s="521" t="str">
        <f>IF(AT28&gt;AT27,"1","0")</f>
        <v>0</v>
      </c>
      <c r="AM28" s="521" t="str">
        <f>IF(AY28&gt;AY27,"1","0")</f>
        <v>0</v>
      </c>
      <c r="AN28" s="522" t="str">
        <f>IF(BD28&gt;BD27,"1","0")</f>
        <v>0</v>
      </c>
      <c r="AO28" s="446">
        <f>AS28+AX28+BC28+AT28+AY28+BD28</f>
        <v>49.002310000002993</v>
      </c>
      <c r="AP28" s="494">
        <v>9</v>
      </c>
      <c r="AQ28" s="495">
        <v>8</v>
      </c>
      <c r="AR28" s="496">
        <v>0</v>
      </c>
      <c r="AS28" s="447">
        <f>AP28+POWER(10,AP28-12)+AQ28+POWER(10,AQ28-12)+AR28+POWER(10,AR28-12)</f>
        <v>17.001100000000996</v>
      </c>
      <c r="AT28" s="454"/>
      <c r="AU28" s="494">
        <v>9</v>
      </c>
      <c r="AV28" s="495">
        <v>8</v>
      </c>
      <c r="AW28" s="496">
        <v>0</v>
      </c>
      <c r="AX28" s="447">
        <f>AU28+POWER(10,AU28-12)+AV28+POWER(10,AV28-12)+AW28+POWER(10,AW28-12)</f>
        <v>17.001100000000996</v>
      </c>
      <c r="AY28" s="454"/>
      <c r="AZ28" s="494">
        <v>8</v>
      </c>
      <c r="BA28" s="495">
        <v>7</v>
      </c>
      <c r="BB28" s="496">
        <v>0</v>
      </c>
      <c r="BC28" s="455">
        <f>AZ28+POWER(10,AZ28-12)+BA28+POWER(10,BA28-12)+BB28+POWER(10,BB28-12)</f>
        <v>15.000110000000999</v>
      </c>
      <c r="BD28" s="454"/>
    </row>
    <row r="29" spans="2:56" s="38" customFormat="1" ht="3.75" customHeight="1" x14ac:dyDescent="0.2">
      <c r="B29" s="118"/>
      <c r="C29" s="118"/>
      <c r="D29" s="530"/>
      <c r="E29" s="107"/>
      <c r="F29" s="119"/>
      <c r="G29" s="523"/>
      <c r="H29" s="523"/>
      <c r="I29" s="523"/>
      <c r="J29" s="523"/>
      <c r="K29" s="523"/>
      <c r="L29" s="523"/>
      <c r="M29" s="119"/>
      <c r="N29" s="121"/>
      <c r="O29" s="121"/>
      <c r="P29" s="121"/>
      <c r="Q29" s="109"/>
      <c r="R29" s="120"/>
      <c r="S29" s="121"/>
      <c r="T29" s="121"/>
      <c r="U29" s="121"/>
      <c r="V29" s="109"/>
      <c r="W29" s="120"/>
      <c r="X29" s="121"/>
      <c r="Y29" s="121"/>
      <c r="Z29" s="121"/>
      <c r="AA29" s="109"/>
      <c r="AB29" s="120"/>
      <c r="AD29" s="118"/>
      <c r="AE29" s="118"/>
      <c r="AF29" s="530"/>
      <c r="AG29" s="107"/>
      <c r="AH29" s="119"/>
      <c r="AI29" s="523"/>
      <c r="AJ29" s="523"/>
      <c r="AK29" s="523"/>
      <c r="AL29" s="523"/>
      <c r="AM29" s="523"/>
      <c r="AN29" s="523"/>
      <c r="AO29" s="119"/>
      <c r="AP29" s="121"/>
      <c r="AQ29" s="121"/>
      <c r="AR29" s="121"/>
      <c r="AS29" s="109"/>
      <c r="AT29" s="109"/>
      <c r="AU29" s="121"/>
      <c r="AV29" s="121"/>
      <c r="AW29" s="121"/>
      <c r="AX29" s="109"/>
      <c r="AY29" s="109"/>
      <c r="AZ29" s="121"/>
      <c r="BA29" s="121"/>
      <c r="BB29" s="121"/>
      <c r="BC29" s="109"/>
      <c r="BD29" s="109"/>
    </row>
    <row r="30" spans="2:56" ht="15" customHeight="1" x14ac:dyDescent="0.2">
      <c r="B30" s="592" t="str">
        <f>IF(T0!X21&gt;T0!X22,T0!U21,IF(T0!X21&lt;T0!X22,T0!U22,"?"))</f>
        <v>DURAND ERIC</v>
      </c>
      <c r="C30" s="593"/>
      <c r="D30" s="528" t="str">
        <f>IF(T0!X21&gt;T0!X22,T0!V21,IF(T0!X21&lt;T0!X22,T0!V22,"?"))</f>
        <v>ASEI SPORTS</v>
      </c>
      <c r="E30" s="101">
        <v>19</v>
      </c>
      <c r="F30" s="442">
        <f>G30+H30+I30+J30+K30+L30</f>
        <v>1</v>
      </c>
      <c r="G30" s="515" t="str">
        <f>IF(Q30&gt;Q31,"1","0")</f>
        <v>0</v>
      </c>
      <c r="H30" s="516" t="str">
        <f>IF(V30&gt;V31,"1","0")</f>
        <v>1</v>
      </c>
      <c r="I30" s="516" t="str">
        <f>IF(AA30&gt;AA31,"1","0")</f>
        <v>0</v>
      </c>
      <c r="J30" s="517" t="str">
        <f>IF(R30&gt;R31,"1","0")</f>
        <v>0</v>
      </c>
      <c r="K30" s="517" t="str">
        <f>IF(W30&gt;W31,"1","0")</f>
        <v>0</v>
      </c>
      <c r="L30" s="518" t="str">
        <f>IF(AB30&gt;AB31,"1","0")</f>
        <v>0</v>
      </c>
      <c r="M30" s="442">
        <f>Q30+V30+AA30+R30+W30+AB30</f>
        <v>59.002213000000992</v>
      </c>
      <c r="N30" s="491">
        <v>8</v>
      </c>
      <c r="O30" s="492">
        <v>8</v>
      </c>
      <c r="P30" s="493">
        <v>6</v>
      </c>
      <c r="Q30" s="443">
        <f>N30+POWER(10,N30-12)+O30+POWER(10,O30-12)+P30+POWER(10,P30-12)</f>
        <v>22.000201000000001</v>
      </c>
      <c r="R30" s="444"/>
      <c r="S30" s="491">
        <v>9</v>
      </c>
      <c r="T30" s="492">
        <v>7</v>
      </c>
      <c r="U30" s="493">
        <v>6</v>
      </c>
      <c r="V30" s="443">
        <f>S30+POWER(10,S30-12)+T30+POWER(10,T30-12)+U30+POWER(10,U30-12)</f>
        <v>22.001010999999998</v>
      </c>
      <c r="W30" s="444"/>
      <c r="X30" s="491">
        <v>9</v>
      </c>
      <c r="Y30" s="492">
        <v>6</v>
      </c>
      <c r="Z30" s="493">
        <v>0</v>
      </c>
      <c r="AA30" s="443">
        <f>X30+POWER(10,X30-12)+Y30+POWER(10,Y30-12)+Z30+POWER(10,Z30-12)</f>
        <v>15.001001000000999</v>
      </c>
      <c r="AB30" s="444"/>
      <c r="AD30" s="592" t="str">
        <f>IF(T0!X58&gt;T0!X59,T0!U58,IF(T0!X58&lt;T0!X59,T0!U59,"?"))</f>
        <v>MENDES ANTHONY</v>
      </c>
      <c r="AE30" s="593"/>
      <c r="AF30" s="528" t="str">
        <f>IF(T0!X58&gt;T0!X59,T0!V58,IF(T0!X58&lt;T0!X59,T0!V59,"?"))</f>
        <v>Handi Olympique Omnisports (H2O)</v>
      </c>
      <c r="AG30" s="101">
        <v>19</v>
      </c>
      <c r="AH30" s="442">
        <f>AI30+AJ30+AK30+AL30+AM30+AN30</f>
        <v>0</v>
      </c>
      <c r="AI30" s="515" t="str">
        <f>IF(AS30&gt;AS31,"1","0")</f>
        <v>0</v>
      </c>
      <c r="AJ30" s="516" t="str">
        <f>IF(AX30&gt;AX31,"1","0")</f>
        <v>0</v>
      </c>
      <c r="AK30" s="516" t="str">
        <f>IF(BC30&gt;BC31,"1","0")</f>
        <v>0</v>
      </c>
      <c r="AL30" s="517" t="str">
        <f>IF(AT30&gt;AT31,"1","0")</f>
        <v>0</v>
      </c>
      <c r="AM30" s="517" t="str">
        <f>IF(AY30&gt;AY31,"1","0")</f>
        <v>0</v>
      </c>
      <c r="AN30" s="518" t="str">
        <f>IF(BD30&gt;BD31,"1","0")</f>
        <v>0</v>
      </c>
      <c r="AO30" s="442">
        <f>AS30+AX30+BC30+AT30+AY30+BD30</f>
        <v>27.001003000004999</v>
      </c>
      <c r="AP30" s="491">
        <v>6</v>
      </c>
      <c r="AQ30" s="492">
        <v>6</v>
      </c>
      <c r="AR30" s="493">
        <v>0</v>
      </c>
      <c r="AS30" s="443">
        <f>AP30+POWER(10,AP30-12)+AQ30+POWER(10,AQ30-12)+AR30+POWER(10,AR30-12)</f>
        <v>12.000002000001</v>
      </c>
      <c r="AT30" s="452"/>
      <c r="AU30" s="491">
        <v>9</v>
      </c>
      <c r="AV30" s="492">
        <v>6</v>
      </c>
      <c r="AW30" s="493">
        <v>0</v>
      </c>
      <c r="AX30" s="443">
        <f>AU30+POWER(10,AU30-12)+AV30+POWER(10,AV30-12)+AW30+POWER(10,AW30-12)</f>
        <v>15.001001000000999</v>
      </c>
      <c r="AY30" s="452"/>
      <c r="AZ30" s="491"/>
      <c r="BA30" s="492"/>
      <c r="BB30" s="493"/>
      <c r="BC30" s="453">
        <f>AZ30+POWER(10,AZ30-12)+BA30+POWER(10,BA30-12)+BB30+POWER(10,BB30-12)</f>
        <v>3.0000000000000001E-12</v>
      </c>
      <c r="BD30" s="452"/>
    </row>
    <row r="31" spans="2:56" ht="15" customHeight="1" x14ac:dyDescent="0.2">
      <c r="B31" s="590" t="str">
        <f>IF(T0!X24&gt;T0!X25,T0!U24,IF(T0!X24&lt;T0!X25,T0!U25,"?"))</f>
        <v>PEINET NOEL</v>
      </c>
      <c r="C31" s="591"/>
      <c r="D31" s="529" t="str">
        <f>IF(T0!X24&gt;T0!X25,T0!V24,IF(T0!X24&lt;T0!X25,T0!V25,"?"))</f>
        <v>IMC'S</v>
      </c>
      <c r="E31" s="29">
        <v>20</v>
      </c>
      <c r="F31" s="446">
        <f>G31+H31+I31+J31+K31+L31</f>
        <v>2</v>
      </c>
      <c r="G31" s="519" t="str">
        <f>IF(Q31&gt;Q30,"1","0")</f>
        <v>1</v>
      </c>
      <c r="H31" s="520" t="str">
        <f>IF(V31&gt;V30,"1","0")</f>
        <v>0</v>
      </c>
      <c r="I31" s="520" t="str">
        <f>IF(AA31&gt;AA30,"1","0")</f>
        <v>1</v>
      </c>
      <c r="J31" s="521" t="str">
        <f>IF(R31&gt;R30,"1","0")</f>
        <v>0</v>
      </c>
      <c r="K31" s="521" t="str">
        <f>IF(W31&gt;W30,"1","0")</f>
        <v>0</v>
      </c>
      <c r="L31" s="522" t="str">
        <f>IF(AB31&gt;AB30,"1","0")</f>
        <v>0</v>
      </c>
      <c r="M31" s="446">
        <f>Q31+V31+AA31+R31+W31+AB31</f>
        <v>68.001430999999997</v>
      </c>
      <c r="N31" s="494">
        <v>8</v>
      </c>
      <c r="O31" s="495">
        <v>8</v>
      </c>
      <c r="P31" s="496">
        <v>8</v>
      </c>
      <c r="Q31" s="447">
        <f>N31+POWER(10,N31-12)+O31+POWER(10,O31-12)+P31+POWER(10,P31-12)</f>
        <v>24.000299999999999</v>
      </c>
      <c r="R31" s="448"/>
      <c r="S31" s="494">
        <v>7</v>
      </c>
      <c r="T31" s="495">
        <v>7</v>
      </c>
      <c r="U31" s="496">
        <v>6</v>
      </c>
      <c r="V31" s="447">
        <f>S31+POWER(10,S31-12)+T31+POWER(10,T31-12)+U31+POWER(10,U31-12)</f>
        <v>20.000021</v>
      </c>
      <c r="W31" s="448"/>
      <c r="X31" s="494">
        <v>9</v>
      </c>
      <c r="Y31" s="495">
        <v>7</v>
      </c>
      <c r="Z31" s="496">
        <v>8</v>
      </c>
      <c r="AA31" s="447">
        <f>X31+POWER(10,X31-12)+Y31+POWER(10,Y31-12)+Z31+POWER(10,Z31-12)</f>
        <v>24.001109999999997</v>
      </c>
      <c r="AB31" s="448"/>
      <c r="AD31" s="590" t="str">
        <f>IF(T0!X61&gt;T0!X62,T0!U61,IF(T0!X61&lt;T0!X62,T0!U62,"?"))</f>
        <v>BARREL RICHARD</v>
      </c>
      <c r="AE31" s="591"/>
      <c r="AF31" s="529" t="str">
        <f>IF(T0!X61&gt;T0!X62,T0!V61,IF(T0!X61&lt;T0!X62,T0!V62,"?"))</f>
        <v>Handicapables</v>
      </c>
      <c r="AG31" s="29">
        <v>20</v>
      </c>
      <c r="AH31" s="446">
        <f>AI31+AJ31+AK31+AL31+AM31+AN31</f>
        <v>2</v>
      </c>
      <c r="AI31" s="519" t="str">
        <f>IF(AS31&gt;AS30,"1","0")</f>
        <v>1</v>
      </c>
      <c r="AJ31" s="520" t="str">
        <f>IF(AX31&gt;AX30,"1","0")</f>
        <v>1</v>
      </c>
      <c r="AK31" s="520" t="str">
        <f>IF(BC31&gt;BC30,"1","0")</f>
        <v>0</v>
      </c>
      <c r="AL31" s="521" t="str">
        <f>IF(AT31&gt;AT30,"1","0")</f>
        <v>0</v>
      </c>
      <c r="AM31" s="521" t="str">
        <f>IF(AY31&gt;AY30,"1","0")</f>
        <v>0</v>
      </c>
      <c r="AN31" s="522" t="str">
        <f>IF(BD31&gt;BD30,"1","0")</f>
        <v>0</v>
      </c>
      <c r="AO31" s="446">
        <f>AS31+AX31+BC31+AT31+AY31+BD31</f>
        <v>52.005010000002997</v>
      </c>
      <c r="AP31" s="494">
        <v>9</v>
      </c>
      <c r="AQ31" s="495">
        <v>9</v>
      </c>
      <c r="AR31" s="496">
        <v>7</v>
      </c>
      <c r="AS31" s="447">
        <f>AP31+POWER(10,AP31-12)+AQ31+POWER(10,AQ31-12)+AR31+POWER(10,AR31-12)</f>
        <v>25.002009999999999</v>
      </c>
      <c r="AT31" s="454"/>
      <c r="AU31" s="494">
        <v>9</v>
      </c>
      <c r="AV31" s="495">
        <v>9</v>
      </c>
      <c r="AW31" s="496">
        <v>9</v>
      </c>
      <c r="AX31" s="447">
        <f>AU31+POWER(10,AU31-12)+AV31+POWER(10,AV31-12)+AW31+POWER(10,AW31-12)</f>
        <v>27.003</v>
      </c>
      <c r="AY31" s="454"/>
      <c r="AZ31" s="494"/>
      <c r="BA31" s="495"/>
      <c r="BB31" s="496"/>
      <c r="BC31" s="455">
        <f>AZ31+POWER(10,AZ31-12)+BA31+POWER(10,BA31-12)+BB31+POWER(10,BB31-12)</f>
        <v>3.0000000000000001E-12</v>
      </c>
      <c r="BD31" s="454"/>
    </row>
    <row r="32" spans="2:56" s="38" customFormat="1" ht="3.75" customHeight="1" x14ac:dyDescent="0.2">
      <c r="B32" s="118"/>
      <c r="C32" s="118"/>
      <c r="D32" s="530"/>
      <c r="E32" s="107"/>
      <c r="F32" s="119"/>
      <c r="G32" s="523"/>
      <c r="H32" s="523"/>
      <c r="I32" s="523"/>
      <c r="J32" s="523"/>
      <c r="K32" s="523"/>
      <c r="L32" s="523"/>
      <c r="M32" s="119"/>
      <c r="N32" s="121"/>
      <c r="O32" s="121"/>
      <c r="P32" s="121"/>
      <c r="Q32" s="109"/>
      <c r="R32" s="120"/>
      <c r="S32" s="121"/>
      <c r="T32" s="121"/>
      <c r="U32" s="121"/>
      <c r="V32" s="109"/>
      <c r="W32" s="120"/>
      <c r="X32" s="121"/>
      <c r="Y32" s="121"/>
      <c r="Z32" s="121"/>
      <c r="AA32" s="109"/>
      <c r="AB32" s="120"/>
      <c r="AD32" s="118"/>
      <c r="AE32" s="118"/>
      <c r="AF32" s="530"/>
      <c r="AG32" s="107"/>
      <c r="AH32" s="119"/>
      <c r="AI32" s="523"/>
      <c r="AJ32" s="523"/>
      <c r="AK32" s="523"/>
      <c r="AL32" s="523"/>
      <c r="AM32" s="523"/>
      <c r="AN32" s="523"/>
      <c r="AO32" s="119"/>
      <c r="AP32" s="121"/>
      <c r="AQ32" s="121"/>
      <c r="AR32" s="121"/>
      <c r="AS32" s="109"/>
      <c r="AT32" s="109"/>
      <c r="AU32" s="121"/>
      <c r="AV32" s="121"/>
      <c r="AW32" s="121"/>
      <c r="AX32" s="109"/>
      <c r="AY32" s="109"/>
      <c r="AZ32" s="121"/>
      <c r="BA32" s="121"/>
      <c r="BB32" s="121"/>
      <c r="BC32" s="109"/>
      <c r="BD32" s="109"/>
    </row>
    <row r="33" spans="1:56" ht="15" customHeight="1" x14ac:dyDescent="0.2">
      <c r="B33" s="592" t="str">
        <f>IF(T0!X27&gt;T0!X28,T0!U27,IF(T0!X27&lt;T0!X28,T0!U28,"?"))</f>
        <v>NOIZET TONY</v>
      </c>
      <c r="C33" s="593"/>
      <c r="D33" s="528" t="str">
        <f>IF(T0!X27&gt;T0!X28,T0!V27,IF(T0!X27&lt;T0!X28,T0!V28,"?"))</f>
        <v>REIMS HANDISPORT</v>
      </c>
      <c r="E33" s="101">
        <v>21</v>
      </c>
      <c r="F33" s="442">
        <f>G33+H33+I33+J33+K33+L33</f>
        <v>0</v>
      </c>
      <c r="G33" s="515" t="str">
        <f>IF(Q33&gt;Q34,"1","0")</f>
        <v>0</v>
      </c>
      <c r="H33" s="516" t="str">
        <f>IF(V33&gt;V34,"1","0")</f>
        <v>0</v>
      </c>
      <c r="I33" s="516" t="str">
        <f>IF(AA33&gt;AA34,"1","0")</f>
        <v>0</v>
      </c>
      <c r="J33" s="517" t="str">
        <f>IF(R33&gt;R34,"1","0")</f>
        <v>0</v>
      </c>
      <c r="K33" s="517" t="str">
        <f>IF(W33&gt;W34,"1","0")</f>
        <v>0</v>
      </c>
      <c r="L33" s="518" t="str">
        <f>IF(AB33&gt;AB34,"1","0")</f>
        <v>0</v>
      </c>
      <c r="M33" s="442">
        <f>Q33+V33+AA33+R33+W33+AB33</f>
        <v>44.002103000002997</v>
      </c>
      <c r="N33" s="491">
        <v>9</v>
      </c>
      <c r="O33" s="492">
        <v>8</v>
      </c>
      <c r="P33" s="493">
        <v>6</v>
      </c>
      <c r="Q33" s="443">
        <f>N33+POWER(10,N33-12)+O33+POWER(10,O33-12)+P33+POWER(10,P33-12)</f>
        <v>23.001100999999998</v>
      </c>
      <c r="R33" s="444"/>
      <c r="S33" s="491">
        <v>9</v>
      </c>
      <c r="T33" s="492">
        <v>6</v>
      </c>
      <c r="U33" s="493">
        <v>6</v>
      </c>
      <c r="V33" s="443">
        <f>S33+POWER(10,S33-12)+T33+POWER(10,T33-12)+U33+POWER(10,U33-12)</f>
        <v>21.001002</v>
      </c>
      <c r="W33" s="444"/>
      <c r="X33" s="491"/>
      <c r="Y33" s="492"/>
      <c r="Z33" s="493"/>
      <c r="AA33" s="443">
        <f>X33+POWER(10,X33-12)+Y33+POWER(10,Y33-12)+Z33+POWER(10,Z33-12)</f>
        <v>3.0000000000000001E-12</v>
      </c>
      <c r="AB33" s="444"/>
      <c r="AD33" s="592" t="str">
        <f>IF(T0!X64&gt;T0!X65,T0!U64,IF(T0!X64&lt;T0!X65,T0!U65,"?"))</f>
        <v>TAILLON ROMAIN</v>
      </c>
      <c r="AE33" s="593"/>
      <c r="AF33" s="528" t="str">
        <f>IF(T0!X64&gt;T0!X65,T0!V64,IF(T0!X64&lt;T0!X65,T0!V65,"?"))</f>
        <v>ASPTT La Sarbacane de Bessay</v>
      </c>
      <c r="AG33" s="101">
        <v>21</v>
      </c>
      <c r="AH33" s="442">
        <f>AI33+AJ33+AK33+AL33+AM33+AN33</f>
        <v>2</v>
      </c>
      <c r="AI33" s="515" t="str">
        <f>IF(AS33&gt;AS34,"1","0")</f>
        <v>1</v>
      </c>
      <c r="AJ33" s="516" t="str">
        <f>IF(AX33&gt;AX34,"1","0")</f>
        <v>1</v>
      </c>
      <c r="AK33" s="516" t="str">
        <f>IF(BC33&gt;BC34,"1","0")</f>
        <v>0</v>
      </c>
      <c r="AL33" s="517" t="str">
        <f>IF(AT33&gt;AT34,"1","0")</f>
        <v>0</v>
      </c>
      <c r="AM33" s="517" t="str">
        <f>IF(AY33&gt;AY34,"1","0")</f>
        <v>0</v>
      </c>
      <c r="AN33" s="518" t="str">
        <f>IF(BD33&gt;BD34,"1","0")</f>
        <v>0</v>
      </c>
      <c r="AO33" s="442">
        <f>AS33+AX33+BC33+AT33+AY33+BD33</f>
        <v>48.002220000002993</v>
      </c>
      <c r="AP33" s="491">
        <v>9</v>
      </c>
      <c r="AQ33" s="492">
        <v>8</v>
      </c>
      <c r="AR33" s="493">
        <v>8</v>
      </c>
      <c r="AS33" s="443">
        <f>AP33+POWER(10,AP33-12)+AQ33+POWER(10,AQ33-12)+AR33+POWER(10,AR33-12)</f>
        <v>25.001199999999997</v>
      </c>
      <c r="AT33" s="452"/>
      <c r="AU33" s="491">
        <v>9</v>
      </c>
      <c r="AV33" s="492">
        <v>7</v>
      </c>
      <c r="AW33" s="493">
        <v>7</v>
      </c>
      <c r="AX33" s="443">
        <f>AU33+POWER(10,AU33-12)+AV33+POWER(10,AV33-12)+AW33+POWER(10,AW33-12)</f>
        <v>23.001019999999997</v>
      </c>
      <c r="AY33" s="452"/>
      <c r="AZ33" s="491"/>
      <c r="BA33" s="492"/>
      <c r="BB33" s="493"/>
      <c r="BC33" s="453">
        <f>AZ33+POWER(10,AZ33-12)+BA33+POWER(10,BA33-12)+BB33+POWER(10,BB33-12)</f>
        <v>3.0000000000000001E-12</v>
      </c>
      <c r="BD33" s="452"/>
    </row>
    <row r="34" spans="1:56" ht="15" customHeight="1" x14ac:dyDescent="0.2">
      <c r="B34" s="590" t="str">
        <f>IF(T0!X30&gt;T0!X31,T0!U30,IF(T0!X30&lt;T0!X31,T0!U31,"?"))</f>
        <v>LEROY ROMEO</v>
      </c>
      <c r="C34" s="591"/>
      <c r="D34" s="529" t="str">
        <f>IF(T0!X30&gt;T0!X31,T0!V30,IF(T0!X30&lt;T0!X31,T0!V31,"?"))</f>
        <v>HANDICLUB CHARLEVILLE-MEZIERES</v>
      </c>
      <c r="E34" s="29">
        <v>22</v>
      </c>
      <c r="F34" s="446">
        <f>G34+H34+I34+J34+K34+L34</f>
        <v>2</v>
      </c>
      <c r="G34" s="519" t="str">
        <f>IF(Q34&gt;Q33,"1","0")</f>
        <v>1</v>
      </c>
      <c r="H34" s="520" t="str">
        <f>IF(V34&gt;V33,"1","0")</f>
        <v>1</v>
      </c>
      <c r="I34" s="520" t="str">
        <f>IF(AA34&gt;AA33,"1","0")</f>
        <v>0</v>
      </c>
      <c r="J34" s="521" t="str">
        <f>IF(R34&gt;R33,"1","0")</f>
        <v>0</v>
      </c>
      <c r="K34" s="521" t="str">
        <f>IF(W34&gt;W33,"1","0")</f>
        <v>0</v>
      </c>
      <c r="L34" s="522" t="str">
        <f>IF(AB34&gt;AB33,"1","0")</f>
        <v>0</v>
      </c>
      <c r="M34" s="446">
        <f>Q34+V34+AA34+R34+W34+AB34</f>
        <v>49.003120000002994</v>
      </c>
      <c r="N34" s="494">
        <v>9</v>
      </c>
      <c r="O34" s="495">
        <v>9</v>
      </c>
      <c r="P34" s="496">
        <v>7</v>
      </c>
      <c r="Q34" s="447">
        <f>N34+POWER(10,N34-12)+O34+POWER(10,O34-12)+P34+POWER(10,P34-12)</f>
        <v>25.002009999999999</v>
      </c>
      <c r="R34" s="448"/>
      <c r="S34" s="494">
        <v>9</v>
      </c>
      <c r="T34" s="495">
        <v>8</v>
      </c>
      <c r="U34" s="496">
        <v>7</v>
      </c>
      <c r="V34" s="447">
        <f>S34+POWER(10,S34-12)+T34+POWER(10,T34-12)+U34+POWER(10,U34-12)</f>
        <v>24.001109999999997</v>
      </c>
      <c r="W34" s="448"/>
      <c r="X34" s="494"/>
      <c r="Y34" s="495"/>
      <c r="Z34" s="496"/>
      <c r="AA34" s="447">
        <f>X34+POWER(10,X34-12)+Y34+POWER(10,Y34-12)+Z34+POWER(10,Z34-12)</f>
        <v>3.0000000000000001E-12</v>
      </c>
      <c r="AB34" s="448"/>
      <c r="AD34" s="590" t="str">
        <f>IF(T0!X67&gt;T0!X68,T0!U67,IF(T0!X67&lt;T0!X68,T0!U68,"?"))</f>
        <v>ANTONOFF NICOLAS</v>
      </c>
      <c r="AE34" s="591"/>
      <c r="AF34" s="529" t="str">
        <f>IF(T0!X67&gt;T0!X68,T0!V67,IF(T0!X67&lt;T0!X68,T0!V68,"?"))</f>
        <v>Handicapables</v>
      </c>
      <c r="AG34" s="29">
        <v>22</v>
      </c>
      <c r="AH34" s="446">
        <f>AI34+AJ34+AK34+AL34+AM34+AN34</f>
        <v>0</v>
      </c>
      <c r="AI34" s="519" t="str">
        <f>IF(AS34&gt;AS33,"1","0")</f>
        <v>0</v>
      </c>
      <c r="AJ34" s="520" t="str">
        <f>IF(AX34&gt;AX33,"1","0")</f>
        <v>0</v>
      </c>
      <c r="AK34" s="520" t="str">
        <f>IF(BC34&gt;BC33,"1","0")</f>
        <v>0</v>
      </c>
      <c r="AL34" s="521" t="str">
        <f>IF(AT34&gt;AT33,"1","0")</f>
        <v>0</v>
      </c>
      <c r="AM34" s="521" t="str">
        <f>IF(AY34&gt;AY33,"1","0")</f>
        <v>0</v>
      </c>
      <c r="AN34" s="522" t="str">
        <f>IF(BD34&gt;BD33,"1","0")</f>
        <v>0</v>
      </c>
      <c r="AO34" s="446">
        <f>AS34+AX34+BC34+AT34+AY34+BD34</f>
        <v>23.001020000005994</v>
      </c>
      <c r="AP34" s="494">
        <v>9</v>
      </c>
      <c r="AQ34" s="495">
        <v>7</v>
      </c>
      <c r="AR34" s="496">
        <v>0</v>
      </c>
      <c r="AS34" s="447">
        <f>AP34+POWER(10,AP34-12)+AQ34+POWER(10,AQ34-12)+AR34+POWER(10,AR34-12)</f>
        <v>16.001010000000996</v>
      </c>
      <c r="AT34" s="454"/>
      <c r="AU34" s="494">
        <v>7</v>
      </c>
      <c r="AV34" s="495">
        <v>0</v>
      </c>
      <c r="AW34" s="496">
        <v>0</v>
      </c>
      <c r="AX34" s="447">
        <f>AU34+POWER(10,AU34-12)+AV34+POWER(10,AV34-12)+AW34+POWER(10,AW34-12)</f>
        <v>7.0000100000019998</v>
      </c>
      <c r="AY34" s="454"/>
      <c r="AZ34" s="494"/>
      <c r="BA34" s="495"/>
      <c r="BB34" s="496"/>
      <c r="BC34" s="455">
        <f>AZ34+POWER(10,AZ34-12)+BA34+POWER(10,BA34-12)+BB34+POWER(10,BB34-12)</f>
        <v>3.0000000000000001E-12</v>
      </c>
      <c r="BD34" s="454"/>
    </row>
    <row r="35" spans="1:56" ht="3.75" customHeight="1" x14ac:dyDescent="0.2">
      <c r="A35" s="38"/>
      <c r="B35" s="118"/>
      <c r="C35" s="118"/>
      <c r="D35" s="530"/>
      <c r="E35" s="107"/>
      <c r="F35" s="119"/>
      <c r="G35" s="523"/>
      <c r="H35" s="523"/>
      <c r="I35" s="523"/>
      <c r="J35" s="523"/>
      <c r="K35" s="523"/>
      <c r="L35" s="523"/>
      <c r="M35" s="119"/>
      <c r="N35" s="121"/>
      <c r="O35" s="121"/>
      <c r="P35" s="121"/>
      <c r="Q35" s="109"/>
      <c r="R35" s="120"/>
      <c r="S35" s="121"/>
      <c r="T35" s="121"/>
      <c r="U35" s="121"/>
      <c r="V35" s="109"/>
      <c r="W35" s="120"/>
      <c r="X35" s="121"/>
      <c r="Y35" s="121"/>
      <c r="Z35" s="121"/>
      <c r="AA35" s="109"/>
      <c r="AB35" s="120"/>
      <c r="AC35" s="38"/>
      <c r="AD35" s="118"/>
      <c r="AE35" s="118"/>
      <c r="AF35" s="530"/>
      <c r="AG35" s="107"/>
      <c r="AH35" s="119"/>
      <c r="AI35" s="523"/>
      <c r="AJ35" s="523"/>
      <c r="AK35" s="523"/>
      <c r="AL35" s="523"/>
      <c r="AM35" s="523"/>
      <c r="AN35" s="523"/>
      <c r="AO35" s="119"/>
      <c r="AP35" s="121"/>
      <c r="AQ35" s="121"/>
      <c r="AR35" s="121"/>
      <c r="AS35" s="109"/>
      <c r="AT35" s="109"/>
      <c r="AU35" s="121"/>
      <c r="AV35" s="121"/>
      <c r="AW35" s="121"/>
      <c r="AX35" s="109"/>
      <c r="AY35" s="109"/>
      <c r="AZ35" s="121"/>
      <c r="BA35" s="121"/>
      <c r="BB35" s="121"/>
      <c r="BC35" s="109"/>
      <c r="BD35" s="109"/>
    </row>
    <row r="36" spans="1:56" ht="15" customHeight="1" x14ac:dyDescent="0.2">
      <c r="B36" s="592" t="str">
        <f>IF(T0!X33&gt;T0!X34,T0!U33,IF(T0!X33&lt;T0!X34,T0!U34,"?"))</f>
        <v>ANTONELLI KEVIN</v>
      </c>
      <c r="C36" s="593"/>
      <c r="D36" s="528" t="str">
        <f>IF(T0!X33&gt;T0!X34,T0!V33,IF(T0!X33&lt;T0!X34,T0!V34,"?"))</f>
        <v>IMC'S</v>
      </c>
      <c r="E36" s="101">
        <v>23</v>
      </c>
      <c r="F36" s="442">
        <f>G36+H36+I36+J36+K36+L36</f>
        <v>0</v>
      </c>
      <c r="G36" s="515" t="str">
        <f>IF(Q36&gt;Q37,"1","0")</f>
        <v>0</v>
      </c>
      <c r="H36" s="516" t="str">
        <f>IF(V36&gt;V37,"1","0")</f>
        <v>0</v>
      </c>
      <c r="I36" s="516" t="str">
        <f>IF(AA36&gt;AA37,"1","0")</f>
        <v>0</v>
      </c>
      <c r="J36" s="517" t="str">
        <f>IF(R36&gt;R37,"1","0")</f>
        <v>0</v>
      </c>
      <c r="K36" s="517" t="str">
        <f>IF(W36&gt;W37,"1","0")</f>
        <v>0</v>
      </c>
      <c r="L36" s="518" t="str">
        <f>IF(AB36&gt;AB37,"1","0")</f>
        <v>0</v>
      </c>
      <c r="M36" s="442">
        <f>Q36+V36+AA36+R36+W36+AB36</f>
        <v>44.001131000002999</v>
      </c>
      <c r="N36" s="491">
        <v>8</v>
      </c>
      <c r="O36" s="492">
        <v>7</v>
      </c>
      <c r="P36" s="493">
        <v>6</v>
      </c>
      <c r="Q36" s="443">
        <f>N36+POWER(10,N36-12)+O36+POWER(10,O36-12)+P36+POWER(10,P36-12)</f>
        <v>21.000111</v>
      </c>
      <c r="R36" s="444"/>
      <c r="S36" s="491">
        <v>9</v>
      </c>
      <c r="T36" s="492">
        <v>7</v>
      </c>
      <c r="U36" s="493">
        <v>7</v>
      </c>
      <c r="V36" s="443">
        <f>S36+POWER(10,S36-12)+T36+POWER(10,T36-12)+U36+POWER(10,U36-12)</f>
        <v>23.001019999999997</v>
      </c>
      <c r="W36" s="444"/>
      <c r="X36" s="491"/>
      <c r="Y36" s="492"/>
      <c r="Z36" s="493"/>
      <c r="AA36" s="443">
        <f>X36+POWER(10,X36-12)+Y36+POWER(10,Y36-12)+Z36+POWER(10,Z36-12)</f>
        <v>3.0000000000000001E-12</v>
      </c>
      <c r="AB36" s="444"/>
      <c r="AD36" s="592" t="str">
        <f>IF(T0!X70&gt;T0!X71,T0!U70,IF(T0!X70&lt;T0!X71,T0!U71,"?"))</f>
        <v>?</v>
      </c>
      <c r="AE36" s="593"/>
      <c r="AF36" s="528" t="str">
        <f>IF(T0!X70&gt;T0!X71,T0!V70,IF(T0!X70&lt;T0!X71,T0!V71,"?"))</f>
        <v>?</v>
      </c>
      <c r="AG36" s="101">
        <v>23</v>
      </c>
      <c r="AH36" s="442">
        <f>AI36+AJ36+AK36+AL36+AM36+AN36</f>
        <v>0</v>
      </c>
      <c r="AI36" s="515" t="str">
        <f>IF(AS36&gt;AS37,"1","0")</f>
        <v>0</v>
      </c>
      <c r="AJ36" s="516" t="str">
        <f>IF(AX36&gt;AX37,"1","0")</f>
        <v>0</v>
      </c>
      <c r="AK36" s="516" t="str">
        <f>IF(BC36&gt;BC37,"1","0")</f>
        <v>0</v>
      </c>
      <c r="AL36" s="517" t="str">
        <f>IF(AT36&gt;AT37,"1","0")</f>
        <v>0</v>
      </c>
      <c r="AM36" s="517" t="str">
        <f>IF(AY36&gt;AY37,"1","0")</f>
        <v>0</v>
      </c>
      <c r="AN36" s="518" t="str">
        <f>IF(BD36&gt;BD37,"1","0")</f>
        <v>0</v>
      </c>
      <c r="AO36" s="442">
        <f>AS36+AX36+BC36+AT36+AY36+BD36</f>
        <v>9.0000000000000012E-12</v>
      </c>
      <c r="AP36" s="491"/>
      <c r="AQ36" s="492"/>
      <c r="AR36" s="493"/>
      <c r="AS36" s="443">
        <f>AP36+POWER(10,AP36-12)+AQ36+POWER(10,AQ36-12)+AR36+POWER(10,AR36-12)</f>
        <v>3.0000000000000001E-12</v>
      </c>
      <c r="AT36" s="452"/>
      <c r="AU36" s="491"/>
      <c r="AV36" s="492"/>
      <c r="AW36" s="493"/>
      <c r="AX36" s="443">
        <f>AU36+POWER(10,AU36-12)+AV36+POWER(10,AV36-12)+AW36+POWER(10,AW36-12)</f>
        <v>3.0000000000000001E-12</v>
      </c>
      <c r="AY36" s="452"/>
      <c r="AZ36" s="491"/>
      <c r="BA36" s="492"/>
      <c r="BB36" s="493"/>
      <c r="BC36" s="453">
        <f>AZ36+POWER(10,AZ36-12)+BA36+POWER(10,BA36-12)+BB36+POWER(10,BB36-12)</f>
        <v>3.0000000000000001E-12</v>
      </c>
      <c r="BD36" s="452"/>
    </row>
    <row r="37" spans="1:56" ht="15" customHeight="1" x14ac:dyDescent="0.2">
      <c r="B37" s="590" t="str">
        <f>IF(T0!X36&gt;T0!X37,T0!U36,IF(T0!X36&lt;T0!X37,T0!U37,"?"))</f>
        <v>ROBERT SOPHIE</v>
      </c>
      <c r="C37" s="591"/>
      <c r="D37" s="529" t="str">
        <f>IF(T0!X36&gt;T0!X37,T0!V36,IF(T0!X36&lt;T0!X37,T0!V37,"?"))</f>
        <v>LAVAL HANDISPORT</v>
      </c>
      <c r="E37" s="29">
        <v>24</v>
      </c>
      <c r="F37" s="446">
        <f>G37+H37+I37+J37+K37+L37</f>
        <v>2</v>
      </c>
      <c r="G37" s="519" t="str">
        <f>IF(Q37&gt;Q36,"1","0")</f>
        <v>1</v>
      </c>
      <c r="H37" s="520" t="str">
        <f>IF(V37&gt;V36,"1","0")</f>
        <v>1</v>
      </c>
      <c r="I37" s="520" t="str">
        <f>IF(AA37&gt;AA36,"1","0")</f>
        <v>0</v>
      </c>
      <c r="J37" s="521" t="str">
        <f>IF(R37&gt;R36,"1","0")</f>
        <v>0</v>
      </c>
      <c r="K37" s="521" t="str">
        <f>IF(W37&gt;W36,"1","0")</f>
        <v>0</v>
      </c>
      <c r="L37" s="522" t="str">
        <f>IF(AB37&gt;AB36,"1","0")</f>
        <v>0</v>
      </c>
      <c r="M37" s="446">
        <f>Q37+V37+AA37+R37+W37+AB37</f>
        <v>48.011211000002994</v>
      </c>
      <c r="N37" s="494">
        <v>9</v>
      </c>
      <c r="O37" s="495">
        <v>8</v>
      </c>
      <c r="P37" s="496">
        <v>6</v>
      </c>
      <c r="Q37" s="447">
        <f>N37+POWER(10,N37-12)+O37+POWER(10,O37-12)+P37+POWER(10,P37-12)</f>
        <v>23.001100999999998</v>
      </c>
      <c r="R37" s="448"/>
      <c r="S37" s="494">
        <v>10</v>
      </c>
      <c r="T37" s="495">
        <v>8</v>
      </c>
      <c r="U37" s="496">
        <v>7</v>
      </c>
      <c r="V37" s="447">
        <f>S37+POWER(10,S37-12)+T37+POWER(10,T37-12)+U37+POWER(10,U37-12)</f>
        <v>25.010109999999997</v>
      </c>
      <c r="W37" s="448"/>
      <c r="X37" s="494"/>
      <c r="Y37" s="495"/>
      <c r="Z37" s="496"/>
      <c r="AA37" s="447">
        <f>X37+POWER(10,X37-12)+Y37+POWER(10,Y37-12)+Z37+POWER(10,Z37-12)</f>
        <v>3.0000000000000001E-12</v>
      </c>
      <c r="AB37" s="448"/>
      <c r="AD37" s="590" t="str">
        <f>IF(T0!X73&gt;T0!X74,T0!U73,IF(T0!X73&lt;T0!X74,T0!U74,"?"))</f>
        <v>MACREZ VALENTIN</v>
      </c>
      <c r="AE37" s="591"/>
      <c r="AF37" s="529" t="str">
        <f>IF(T0!X73&gt;T0!X74,T0!V73,IF(T0!X73&lt;T0!X74,T0!V74,"?"))</f>
        <v>asv foyer des salines</v>
      </c>
      <c r="AG37" s="29">
        <v>24</v>
      </c>
      <c r="AH37" s="446">
        <f>AI37+AJ37+AK37+AL37+AM37+AN37</f>
        <v>1</v>
      </c>
      <c r="AI37" s="519" t="str">
        <f>IF(AS37&gt;AS36,"1","0")</f>
        <v>1</v>
      </c>
      <c r="AJ37" s="520" t="str">
        <f>IF(AX37&gt;AX36,"1","0")</f>
        <v>0</v>
      </c>
      <c r="AK37" s="520" t="str">
        <f>IF(BC37&gt;BC36,"1","0")</f>
        <v>0</v>
      </c>
      <c r="AL37" s="521" t="str">
        <f>IF(AT37&gt;AT36,"1","0")</f>
        <v>0</v>
      </c>
      <c r="AM37" s="521" t="str">
        <f>IF(AY37&gt;AY36,"1","0")</f>
        <v>0</v>
      </c>
      <c r="AN37" s="522" t="str">
        <f>IF(BD37&gt;BD36,"1","0")</f>
        <v>0</v>
      </c>
      <c r="AO37" s="446">
        <f>AS37+AX37+BC37+AT37+AY37+BD37</f>
        <v>1.0000000000180003</v>
      </c>
      <c r="AP37" s="494">
        <v>1</v>
      </c>
      <c r="AQ37" s="495"/>
      <c r="AR37" s="496"/>
      <c r="AS37" s="447">
        <f>AP37+POWER(10,AP37-12)+AQ37+POWER(10,AQ37-12)+AR37+POWER(10,AR37-12)</f>
        <v>1.0000000000120002</v>
      </c>
      <c r="AT37" s="454"/>
      <c r="AU37" s="494"/>
      <c r="AV37" s="495"/>
      <c r="AW37" s="496"/>
      <c r="AX37" s="447">
        <f>AU37+POWER(10,AU37-12)+AV37+POWER(10,AV37-12)+AW37+POWER(10,AW37-12)</f>
        <v>3.0000000000000001E-12</v>
      </c>
      <c r="AY37" s="454"/>
      <c r="AZ37" s="494"/>
      <c r="BA37" s="495"/>
      <c r="BB37" s="496"/>
      <c r="BC37" s="455">
        <f>AZ37+POWER(10,AZ37-12)+BA37+POWER(10,BA37-12)+BB37+POWER(10,BB37-12)</f>
        <v>3.0000000000000001E-12</v>
      </c>
      <c r="BD37" s="454"/>
    </row>
    <row r="38" spans="1:56" ht="16.5" hidden="1" customHeight="1" x14ac:dyDescent="0.2">
      <c r="F38" s="116"/>
      <c r="G38" s="524"/>
      <c r="H38" s="524"/>
      <c r="I38" s="524"/>
      <c r="J38" s="524"/>
      <c r="K38" s="524"/>
      <c r="L38" s="524"/>
      <c r="M38" s="116"/>
      <c r="AH38" s="210"/>
      <c r="AO38" s="210"/>
    </row>
    <row r="39" spans="1:56" ht="16.5" hidden="1" customHeight="1" x14ac:dyDescent="0.2">
      <c r="C39" s="71" t="s">
        <v>176</v>
      </c>
      <c r="D39" s="71"/>
      <c r="AC39" s="96"/>
      <c r="AE39" s="71" t="s">
        <v>177</v>
      </c>
      <c r="AF39" s="71"/>
    </row>
    <row r="40" spans="1:56" ht="16.5" hidden="1" customHeight="1" x14ac:dyDescent="0.2">
      <c r="B40" s="97">
        <v>1</v>
      </c>
      <c r="C40" s="38" t="str">
        <f>IF('T1'!F3&gt;'T1'!F4,'T1'!B3,IF('T1'!F3&lt;'T1'!F4,'T1'!B4,"?"))</f>
        <v>GOYEC LUDOVIC</v>
      </c>
      <c r="AD40" s="97">
        <v>1</v>
      </c>
      <c r="AE40" s="38" t="str">
        <f>IF('T1'!F3&lt;'T1'!F4,'T1'!B3,IF('T1'!F3&gt;'T1'!F4,'T1'!B4,"?"))</f>
        <v>?</v>
      </c>
    </row>
    <row r="41" spans="1:56" ht="16.5" hidden="1" customHeight="1" x14ac:dyDescent="0.2">
      <c r="B41" s="97">
        <v>2</v>
      </c>
      <c r="C41" s="38" t="str">
        <f>IF('T1'!F6&gt;'T1'!F7,'T1'!B6,IF('T1'!F6&lt;'T1'!F7,'T1'!B7,"?"))</f>
        <v>LUTHEREAU FABIEN</v>
      </c>
      <c r="AD41" s="97">
        <v>2</v>
      </c>
      <c r="AE41" s="38" t="str">
        <f>IF('T1'!F6&lt;'T1'!F7,'T1'!B6,IF('T1'!F6&gt;'T1'!F7,'T1'!B7,"?"))</f>
        <v>PIEL AMELIE</v>
      </c>
    </row>
    <row r="42" spans="1:56" ht="16.5" hidden="1" customHeight="1" x14ac:dyDescent="0.2">
      <c r="B42" s="97">
        <v>3</v>
      </c>
      <c r="C42" s="38" t="str">
        <f>IF('T1'!F9&gt;'T1'!F10,'T1'!B9,IF('T1'!F9&lt;'T1'!F10,'T1'!B10,"?"))</f>
        <v>MEHDI MEHDI</v>
      </c>
      <c r="AD42" s="97">
        <v>3</v>
      </c>
      <c r="AE42" s="38" t="str">
        <f>IF('T1'!F9&lt;'T1'!F10,'T1'!B9,IF('T1'!F9&gt;'T1'!F10,'T1'!B10,"?"))</f>
        <v>GAMARD NICOLAS</v>
      </c>
    </row>
    <row r="43" spans="1:56" ht="16.5" hidden="1" customHeight="1" x14ac:dyDescent="0.2">
      <c r="B43" s="97">
        <v>4</v>
      </c>
      <c r="C43" s="38" t="str">
        <f>IF('T1'!F12&gt;'T1'!F13,'T1'!B12,IF('T1'!F12&lt;'T1'!F13,'T1'!B13,"?"))</f>
        <v>CENDRIE JEAN PIERRE</v>
      </c>
      <c r="AD43" s="97">
        <v>4</v>
      </c>
      <c r="AE43" s="38" t="str">
        <f>IF('T1'!F12&lt;'T1'!F13,'T1'!B12,IF('T1'!F12&gt;'T1'!F13,'T1'!B13,"?"))</f>
        <v>PLANCHENAULT ALAIN</v>
      </c>
    </row>
    <row r="44" spans="1:56" ht="16.5" hidden="1" customHeight="1" x14ac:dyDescent="0.2">
      <c r="B44" s="97">
        <v>5</v>
      </c>
      <c r="C44" s="38" t="str">
        <f>IF('T1'!F15&gt;'T1'!F16,'T1'!B15,IF('T1'!F15&lt;'T1'!F16,'T1'!B16,"?"))</f>
        <v>SAUVAGEON CHRISTOPHE</v>
      </c>
      <c r="AD44" s="97">
        <v>5</v>
      </c>
      <c r="AE44" s="38" t="str">
        <f>IF('T1'!F15&lt;'T1'!F16,'T1'!B15,IF('T1'!F15&gt;'T1'!F16,'T1'!B16,"?"))</f>
        <v>DECRIEM ANDRE</v>
      </c>
    </row>
    <row r="45" spans="1:56" ht="16.5" hidden="1" customHeight="1" x14ac:dyDescent="0.2">
      <c r="B45" s="97">
        <v>6</v>
      </c>
      <c r="C45" s="38" t="str">
        <f>IF('T1'!F18&gt;'T1'!F19,'T1'!B18,IF('T1'!F18&lt;'T1'!F19,'T1'!B19,"?"))</f>
        <v>MORIN MELODIE</v>
      </c>
      <c r="AD45" s="97">
        <v>6</v>
      </c>
      <c r="AE45" s="38" t="str">
        <f>IF('T1'!F18&lt;'T1'!F19,'T1'!B18,IF('T1'!F18&gt;'T1'!F19,'T1'!B19,"?"))</f>
        <v>?</v>
      </c>
    </row>
    <row r="46" spans="1:56" ht="16.5" hidden="1" customHeight="1" x14ac:dyDescent="0.2">
      <c r="B46" s="97">
        <v>7</v>
      </c>
      <c r="C46" s="38" t="str">
        <f>IF('T1'!F21&gt;'T1'!F22,'T1'!B21,IF('T1'!F21&lt;'T1'!F22,'T1'!B22,"?"))</f>
        <v>LEAL OLIVIER</v>
      </c>
      <c r="AD46" s="97">
        <v>7</v>
      </c>
      <c r="AE46" s="38" t="str">
        <f>IF('T1'!F21&lt;'T1'!F22,'T1'!B21,IF('T1'!F21&gt;'T1'!F22,'T1'!B22,"?"))</f>
        <v>LAMONZIE JACQUELINE</v>
      </c>
    </row>
    <row r="47" spans="1:56" ht="16.5" hidden="1" customHeight="1" x14ac:dyDescent="0.2">
      <c r="B47" s="97">
        <v>8</v>
      </c>
      <c r="C47" s="38" t="str">
        <f>IF('T1'!F24&gt;'T1'!F25,'T1'!B24,IF('T1'!F24&lt;'T1'!F25,'T1'!B25,"?"))</f>
        <v>JOUSEAU NADEGE</v>
      </c>
      <c r="AD47" s="97">
        <v>8</v>
      </c>
      <c r="AE47" s="38" t="str">
        <f>IF('T1'!F24&lt;'T1'!F25,'T1'!B24,IF('T1'!F24&gt;'T1'!F25,'T1'!B25,"?"))</f>
        <v>?</v>
      </c>
    </row>
    <row r="48" spans="1:56" ht="16.5" hidden="1" customHeight="1" x14ac:dyDescent="0.2">
      <c r="B48" s="97">
        <v>9</v>
      </c>
      <c r="C48" s="38" t="str">
        <f>IF('T1'!F27&gt;'T1'!F28,'T1'!B27,IF('T1'!F27&lt;'T1'!F28,'T1'!B28,"?"))</f>
        <v>GUEBLE JEROME</v>
      </c>
      <c r="AD48" s="97">
        <v>9</v>
      </c>
      <c r="AE48" s="38" t="str">
        <f>IF('T1'!F27&lt;'T1'!F28,'T1'!B27,IF('T1'!F27&gt;'T1'!F28,'T1'!B28,"?"))</f>
        <v>?</v>
      </c>
    </row>
    <row r="49" spans="2:31" ht="16.5" hidden="1" customHeight="1" x14ac:dyDescent="0.2">
      <c r="B49" s="97">
        <v>10</v>
      </c>
      <c r="C49" s="38" t="str">
        <f>IF('T1'!F30&gt;'T1'!F31,'T1'!B30,IF('T1'!F30&lt;'T1'!F31,'T1'!B31,"?"))</f>
        <v>PEINET NOEL</v>
      </c>
      <c r="AD49" s="97">
        <v>10</v>
      </c>
      <c r="AE49" s="38" t="str">
        <f>IF('T1'!F30&lt;'T1'!F31,'T1'!B30,IF('T1'!F30&gt;'T1'!F31,'T1'!B31,"?"))</f>
        <v>DURAND ERIC</v>
      </c>
    </row>
    <row r="50" spans="2:31" ht="16.5" hidden="1" customHeight="1" x14ac:dyDescent="0.2">
      <c r="B50" s="97">
        <v>11</v>
      </c>
      <c r="C50" s="38" t="str">
        <f>IF('T1'!F33&gt;'T1'!F34,'T1'!B33,IF('T1'!F33&lt;'T1'!F34,'T1'!B34,"?"))</f>
        <v>LEROY ROMEO</v>
      </c>
      <c r="AD50" s="97">
        <v>11</v>
      </c>
      <c r="AE50" s="38" t="str">
        <f>IF('T1'!F33&lt;'T1'!F34,'T1'!B33,IF('T1'!F33&gt;'T1'!F34,'T1'!B34,"?"))</f>
        <v>NOIZET TONY</v>
      </c>
    </row>
    <row r="51" spans="2:31" ht="16.5" hidden="1" customHeight="1" x14ac:dyDescent="0.2">
      <c r="B51" s="97">
        <v>12</v>
      </c>
      <c r="C51" s="38" t="str">
        <f>IF('T1'!F36&gt;'T1'!F37,'T1'!B36,IF('T1'!F36&lt;'T1'!F37,'T1'!B37,"?"))</f>
        <v>ROBERT SOPHIE</v>
      </c>
      <c r="AD51" s="97">
        <v>12</v>
      </c>
      <c r="AE51" s="38" t="str">
        <f>IF('T1'!F36&lt;'T1'!F37,'T1'!B36,IF('T1'!F36&gt;'T1'!F37,'T1'!B37,"?"))</f>
        <v>ANTONELLI KEVIN</v>
      </c>
    </row>
    <row r="52" spans="2:31" ht="16.5" hidden="1" customHeight="1" x14ac:dyDescent="0.2">
      <c r="B52" s="97">
        <v>13</v>
      </c>
      <c r="C52" s="38" t="str">
        <f>IF('T1'!AH3&gt;'T1'!AH4,'T1'!AD3,IF('T1'!AH3&lt;'T1'!AH4,'T1'!AD4,"?"))</f>
        <v>GOYAULT GWENDOLINE</v>
      </c>
      <c r="AD52" s="97">
        <v>13</v>
      </c>
      <c r="AE52" s="38" t="str">
        <f>IF('T1'!AH3&lt;'T1'!AH4,'T1'!AD3,IF('T1'!AH3&gt;'T1'!AH4,'T1'!AD4,"?"))</f>
        <v>JEAN LOVE</v>
      </c>
    </row>
    <row r="53" spans="2:31" ht="16.5" hidden="1" customHeight="1" x14ac:dyDescent="0.2">
      <c r="B53" s="97">
        <v>14</v>
      </c>
      <c r="C53" s="38" t="str">
        <f>IF('T1'!AH6&gt;'T1'!AH7,'T1'!AD6,IF('T1'!AH6&lt;'T1'!AH7,'T1'!AD7,"?"))</f>
        <v>LEGRIS CORINNE</v>
      </c>
      <c r="AD53" s="97">
        <v>14</v>
      </c>
      <c r="AE53" s="38" t="str">
        <f>IF('T1'!AH6&lt;'T1'!AH7,'T1'!AD6,IF('T1'!AH6&gt;'T1'!AH7,'T1'!AD7,"?"))</f>
        <v>?</v>
      </c>
    </row>
    <row r="54" spans="2:31" ht="16.5" hidden="1" customHeight="1" x14ac:dyDescent="0.2">
      <c r="B54" s="97">
        <v>15</v>
      </c>
      <c r="C54" s="38" t="str">
        <f>IF('T1'!AH9&gt;'T1'!AH10,'T1'!AD9,IF('T1'!AH9&lt;'T1'!AH10,'T1'!AD10,"?"))</f>
        <v>COUAILLIER TOM</v>
      </c>
      <c r="AD54" s="97">
        <v>15</v>
      </c>
      <c r="AE54" s="38" t="str">
        <f>IF('T1'!AH9&lt;'T1'!AH10,'T1'!AD9,IF('T1'!AH9&gt;'T1'!AH10,'T1'!AD10,"?"))</f>
        <v>LE LOU NATHALIE</v>
      </c>
    </row>
    <row r="55" spans="2:31" ht="16.5" hidden="1" customHeight="1" x14ac:dyDescent="0.2">
      <c r="B55" s="97">
        <v>16</v>
      </c>
      <c r="C55" s="38" t="str">
        <f>IF('T1'!AH12&gt;'T1'!AH13,'T1'!AD12,IF('T1'!AH12&lt;'T1'!AH13,'T1'!AD13,"?"))</f>
        <v>LEGRIS LEA</v>
      </c>
      <c r="AD55" s="97">
        <v>16</v>
      </c>
      <c r="AE55" s="38" t="str">
        <f>IF('T1'!AH12&lt;'T1'!AH13,'T1'!AD12,IF('T1'!AH12&gt;'T1'!AH13,'T1'!AD13,"?"))</f>
        <v>?</v>
      </c>
    </row>
    <row r="56" spans="2:31" ht="16.5" hidden="1" customHeight="1" x14ac:dyDescent="0.2">
      <c r="B56" s="97">
        <v>17</v>
      </c>
      <c r="C56" s="38" t="str">
        <f>IF('T1'!AH15&gt;'T1'!AH16,'T1'!AD15,IF('T1'!AH15&lt;'T1'!AH16,'T1'!AD16,"?"))</f>
        <v>ROY BAPTISTE</v>
      </c>
      <c r="AD56" s="97">
        <v>17</v>
      </c>
      <c r="AE56" s="38" t="str">
        <f>IF('T1'!AH15&lt;'T1'!AH16,'T1'!AD15,IF('T1'!AH15&gt;'T1'!AH16,'T1'!AD16,"?"))</f>
        <v>BOULLIER ALETHEA</v>
      </c>
    </row>
    <row r="57" spans="2:31" ht="16.5" hidden="1" customHeight="1" x14ac:dyDescent="0.2">
      <c r="B57" s="97">
        <v>18</v>
      </c>
      <c r="C57" s="38" t="str">
        <f>IF('T1'!AH18&gt;'T1'!AH19,'T1'!AD18,IF('T1'!AH18&lt;'T1'!AH19,'T1'!AD19,"?"))</f>
        <v>VERITE ALEXIS</v>
      </c>
      <c r="AD57" s="97">
        <v>18</v>
      </c>
      <c r="AE57" s="38" t="str">
        <f>IF('T1'!AH18&lt;'T1'!AH19,'T1'!AD18,IF('T1'!AH18&gt;'T1'!AH19,'T1'!AD19,"?"))</f>
        <v>?</v>
      </c>
    </row>
    <row r="58" spans="2:31" ht="16.5" hidden="1" customHeight="1" x14ac:dyDescent="0.2">
      <c r="B58" s="97">
        <v>19</v>
      </c>
      <c r="C58" s="38" t="str">
        <f>IF('T1'!AH21&gt;'T1'!AH22,'T1'!AD21,IF('T1'!AH21&lt;'T1'!AH22,'T1'!AD22,"?"))</f>
        <v>CELLE BASTIEN</v>
      </c>
      <c r="AD58" s="97">
        <v>19</v>
      </c>
      <c r="AE58" s="38" t="str">
        <f>IF('T1'!AH21&lt;'T1'!AH22,'T1'!AD21,IF('T1'!AH21&gt;'T1'!AH22,'T1'!AD22,"?"))</f>
        <v>DINOUARD MICKAEL</v>
      </c>
    </row>
    <row r="59" spans="2:31" ht="16.5" hidden="1" customHeight="1" x14ac:dyDescent="0.2">
      <c r="B59" s="97">
        <v>20</v>
      </c>
      <c r="C59" s="38" t="str">
        <f>IF('T1'!AH24&gt;'T1'!AH25,'T1'!AD24,IF('T1'!AH24&lt;'T1'!AH25,'T1'!AD25,"?"))</f>
        <v>MASCHINOT CELINE</v>
      </c>
      <c r="AD59" s="97">
        <v>20</v>
      </c>
      <c r="AE59" s="38" t="str">
        <f>IF('T1'!AH24&lt;'T1'!AH25,'T1'!AD24,IF('T1'!AH24&gt;'T1'!AH25,'T1'!AD25,"?"))</f>
        <v>?</v>
      </c>
    </row>
    <row r="60" spans="2:31" ht="16.5" hidden="1" customHeight="1" x14ac:dyDescent="0.2">
      <c r="B60" s="97">
        <v>21</v>
      </c>
      <c r="C60" s="38" t="str">
        <f>IF('T1'!AH27&gt;'T1'!AH28,'T1'!AD27,IF('T1'!AH27&lt;'T1'!AH28,'T1'!AD28,"?"))</f>
        <v>MOREL MICHEL</v>
      </c>
      <c r="AD60" s="97">
        <v>21</v>
      </c>
      <c r="AE60" s="38" t="str">
        <f>IF('T1'!AH27&lt;'T1'!AH28,'T1'!AD27,IF('T1'!AH27&gt;'T1'!AH28,'T1'!AD28,"?"))</f>
        <v>TRAORE ZOUMANA</v>
      </c>
    </row>
    <row r="61" spans="2:31" ht="16.5" hidden="1" customHeight="1" x14ac:dyDescent="0.2">
      <c r="B61" s="97">
        <v>22</v>
      </c>
      <c r="C61" s="38" t="str">
        <f>IF('T1'!AH30&gt;'T1'!AH31,'T1'!AD30,IF('T1'!AH30&lt;'T1'!AH31,'T1'!AD31,"?"))</f>
        <v>BARREL RICHARD</v>
      </c>
      <c r="AD61" s="97">
        <v>22</v>
      </c>
      <c r="AE61" s="38" t="str">
        <f>IF('T1'!AH30&lt;'T1'!AH31,'T1'!AD30,IF('T1'!AH30&gt;'T1'!AH31,'T1'!AD31,"?"))</f>
        <v>MENDES ANTHONY</v>
      </c>
    </row>
    <row r="62" spans="2:31" ht="16.5" hidden="1" customHeight="1" x14ac:dyDescent="0.2">
      <c r="B62" s="97">
        <v>23</v>
      </c>
      <c r="C62" s="38" t="str">
        <f>IF('T1'!AH33&gt;'T1'!AH34,'T1'!AD33,IF('T1'!AH33&lt;'T1'!AH34,'T1'!AD34,"?"))</f>
        <v>TAILLON ROMAIN</v>
      </c>
      <c r="AD62" s="97">
        <v>23</v>
      </c>
      <c r="AE62" s="38" t="str">
        <f>IF('T1'!AH33&lt;'T1'!AH34,'T1'!AD33,IF('T1'!AH33&gt;'T1'!AH34,'T1'!AD34,"?"))</f>
        <v>ANTONOFF NICOLAS</v>
      </c>
    </row>
    <row r="63" spans="2:31" ht="16.5" hidden="1" customHeight="1" x14ac:dyDescent="0.2">
      <c r="B63" s="97">
        <v>24</v>
      </c>
      <c r="C63" s="38" t="str">
        <f>IF('T1'!AH36&gt;'T1'!AH37,'T1'!AD36,IF('T1'!AH36&lt;'T1'!AH37,'T1'!AD37,"?"))</f>
        <v>MACREZ VALENTIN</v>
      </c>
      <c r="AD63" s="97">
        <v>24</v>
      </c>
      <c r="AE63" s="38" t="str">
        <f>IF('T1'!AH36&lt;'T1'!AH37,'T1'!AD36,IF('T1'!AH36&gt;'T1'!AH37,'T1'!AD37,"?"))</f>
        <v>?</v>
      </c>
    </row>
    <row r="64" spans="2:31" ht="16.5" hidden="1" customHeight="1" x14ac:dyDescent="0.2"/>
    <row r="65" ht="16.5" hidden="1" customHeight="1" x14ac:dyDescent="0.2"/>
    <row r="66" ht="16.5" hidden="1" customHeight="1" x14ac:dyDescent="0.2"/>
    <row r="67" ht="16.5" hidden="1" customHeight="1" x14ac:dyDescent="0.2"/>
    <row r="68" ht="16.5" hidden="1" customHeight="1" x14ac:dyDescent="0.2"/>
    <row r="69" ht="16.5" hidden="1" customHeight="1" x14ac:dyDescent="0.2"/>
    <row r="70" ht="16.5" hidden="1" customHeight="1" x14ac:dyDescent="0.2"/>
    <row r="71" ht="16.5" hidden="1" customHeight="1" x14ac:dyDescent="0.2"/>
    <row r="72" ht="16.5" hidden="1" customHeight="1" x14ac:dyDescent="0.2"/>
    <row r="73" ht="16.5" hidden="1" customHeight="1" x14ac:dyDescent="0.2"/>
    <row r="74" ht="16.5" hidden="1" customHeight="1" x14ac:dyDescent="0.2"/>
    <row r="75" ht="16.5" hidden="1" customHeight="1" x14ac:dyDescent="0.2"/>
    <row r="76" ht="16.5" hidden="1" customHeight="1" x14ac:dyDescent="0.2"/>
    <row r="77" ht="16.5" hidden="1" customHeight="1" x14ac:dyDescent="0.2"/>
    <row r="78" ht="16.5" hidden="1" customHeight="1" x14ac:dyDescent="0.2"/>
    <row r="79" ht="16.5" hidden="1" customHeight="1" x14ac:dyDescent="0.2"/>
    <row r="80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</sheetData>
  <sheetProtection algorithmName="SHA-512" hashValue="Ud0H6x0Nlxci5gl7awmIEPhyORS8G+9GOg5chXNKl5Ob6zD326NVXx7ytB213VQQsny9YaN7/VfvNRL1fDXW7w==" saltValue="rVW9Rr+o2MTDQybJywiYJg==" spinCount="100000" sheet="1" objects="1" scenarios="1" selectLockedCells="1" selectUnlockedCells="1"/>
  <mergeCells count="56">
    <mergeCell ref="C1:AA1"/>
    <mergeCell ref="AE1:BC1"/>
    <mergeCell ref="N2:Q2"/>
    <mergeCell ref="S2:V2"/>
    <mergeCell ref="X2:AA2"/>
    <mergeCell ref="AP2:AS2"/>
    <mergeCell ref="AU2:AX2"/>
    <mergeCell ref="AZ2:BC2"/>
    <mergeCell ref="B3:C3"/>
    <mergeCell ref="AD3:AE3"/>
    <mergeCell ref="B4:C4"/>
    <mergeCell ref="AD4:AE4"/>
    <mergeCell ref="B6:C6"/>
    <mergeCell ref="AD6:AE6"/>
    <mergeCell ref="B7:C7"/>
    <mergeCell ref="AD7:AE7"/>
    <mergeCell ref="B9:C9"/>
    <mergeCell ref="AD9:AE9"/>
    <mergeCell ref="B10:C10"/>
    <mergeCell ref="AD10:AE10"/>
    <mergeCell ref="B12:C12"/>
    <mergeCell ref="AD12:AE12"/>
    <mergeCell ref="B13:C13"/>
    <mergeCell ref="AD13:AE13"/>
    <mergeCell ref="B15:C15"/>
    <mergeCell ref="AD15:AE15"/>
    <mergeCell ref="B16:C16"/>
    <mergeCell ref="AD16:AE16"/>
    <mergeCell ref="B18:C18"/>
    <mergeCell ref="AD18:AE18"/>
    <mergeCell ref="B19:C19"/>
    <mergeCell ref="AD19:AE19"/>
    <mergeCell ref="B21:C21"/>
    <mergeCell ref="AD21:AE21"/>
    <mergeCell ref="B22:C22"/>
    <mergeCell ref="AD22:AE22"/>
    <mergeCell ref="B24:C24"/>
    <mergeCell ref="AD24:AE24"/>
    <mergeCell ref="B25:C25"/>
    <mergeCell ref="AD25:AE25"/>
    <mergeCell ref="B27:C27"/>
    <mergeCell ref="AD27:AE27"/>
    <mergeCell ref="B28:C28"/>
    <mergeCell ref="AD28:AE28"/>
    <mergeCell ref="B30:C30"/>
    <mergeCell ref="AD30:AE30"/>
    <mergeCell ref="B31:C31"/>
    <mergeCell ref="AD31:AE31"/>
    <mergeCell ref="B33:C33"/>
    <mergeCell ref="AD33:AE33"/>
    <mergeCell ref="B34:C34"/>
    <mergeCell ref="AD34:AE34"/>
    <mergeCell ref="B36:C36"/>
    <mergeCell ref="AD36:AE36"/>
    <mergeCell ref="B37:C37"/>
    <mergeCell ref="AD37:AE37"/>
  </mergeCells>
  <conditionalFormatting sqref="F3:F4">
    <cfRule type="iconSet" priority="541">
      <iconSet iconSet="3Symbols">
        <cfvo type="percent" val="0"/>
        <cfvo type="percent" val="33"/>
        <cfvo type="percent" val="67"/>
      </iconSet>
    </cfRule>
    <cfRule type="colorScale" priority="5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 F24:F25 F27:F28 F30:F31 F33:F34">
    <cfRule type="iconSet" priority="477">
      <iconSet iconSet="3Symbols">
        <cfvo type="percent" val="0"/>
        <cfvo type="percent" val="33"/>
        <cfvo type="percent" val="67"/>
      </iconSet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 F24:F25 F27:F28 F30:F31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0">
      <iconSet iconSet="3Symbols">
        <cfvo type="percent" val="0"/>
        <cfvo type="percent" val="33"/>
        <cfvo type="percent" val="67"/>
      </iconSet>
    </cfRule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 F24:F25 F27:F28">
    <cfRule type="iconSet" priority="483">
      <iconSet iconSet="3Symbols">
        <cfvo type="percent" val="0"/>
        <cfvo type="percent" val="33"/>
        <cfvo type="percent" val="67"/>
      </iconSet>
    </cfRule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 F24:F25">
    <cfRule type="iconSet" priority="486">
      <iconSet iconSet="3Symbols">
        <cfvo type="percent" val="0"/>
        <cfvo type="percent" val="33"/>
        <cfvo type="percent" val="67"/>
      </iconSet>
    </cfRule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 F18:F19 F21:F22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9">
      <iconSet iconSet="3Symbols">
        <cfvo type="percent" val="0"/>
        <cfvo type="percent" val="33"/>
        <cfvo type="percent" val="67"/>
      </iconSet>
    </cfRule>
  </conditionalFormatting>
  <conditionalFormatting sqref="F6:F7 F9:F10 F12:F13 F15:F16 F18:F19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2">
      <iconSet iconSet="3Symbols">
        <cfvo type="percent" val="0"/>
        <cfvo type="percent" val="33"/>
        <cfvo type="percent" val="67"/>
      </iconSet>
    </cfRule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 F15:F16">
    <cfRule type="iconSet" priority="495">
      <iconSet iconSet="3Symbols">
        <cfvo type="percent" val="0"/>
        <cfvo type="percent" val="33"/>
        <cfvo type="percent" val="67"/>
      </iconSet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 F12:F13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8">
      <iconSet iconSet="3Symbols">
        <cfvo type="percent" val="0"/>
        <cfvo type="percent" val="33"/>
        <cfvo type="percent" val="67"/>
      </iconSet>
    </cfRule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 F9:F10"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1">
      <iconSet iconSet="3Symbols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7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4">
      <iconSet iconSet="3Symbols">
        <cfvo type="percent" val="0"/>
        <cfvo type="percent" val="33"/>
        <cfvo type="percent" val="67"/>
      </iconSet>
    </cfRule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Symbols">
        <cfvo type="percent" val="0"/>
        <cfvo type="percent" val="33"/>
        <cfvo type="percent" val="67"/>
      </iconSet>
    </cfRule>
    <cfRule type="iconSet" priority="539">
      <iconSet iconSet="3Symbols">
        <cfvo type="percent" val="0"/>
        <cfvo type="percent" val="33"/>
        <cfvo type="percent" val="67"/>
      </iconSet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F10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0">
      <iconSet iconSet="3Symbols">
        <cfvo type="percent" val="0"/>
        <cfvo type="percent" val="33"/>
        <cfvo type="percent" val="67"/>
      </iconSet>
    </cfRule>
    <cfRule type="iconSet" priority="537">
      <iconSet iconSet="3Symbols">
        <cfvo type="percent" val="0"/>
        <cfvo type="percent" val="33"/>
        <cfvo type="percent" val="67"/>
      </iconSet>
    </cfRule>
    <cfRule type="colorScale" priority="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:F13">
    <cfRule type="iconSet" priority="535">
      <iconSet iconSet="3Symbols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Symbols">
        <cfvo type="percent" val="0"/>
        <cfvo type="percent" val="33"/>
        <cfvo type="percent" val="67"/>
      </iconSet>
    </cfRule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F16"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6">
      <iconSet iconSet="3Symbols">
        <cfvo type="percent" val="0"/>
        <cfvo type="percent" val="33"/>
        <cfvo type="percent" val="67"/>
      </iconSet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3">
      <iconSet iconSet="3Symbols">
        <cfvo type="percent" val="0"/>
        <cfvo type="percent" val="33"/>
        <cfvo type="percent" val="67"/>
      </iconSet>
    </cfRule>
    <cfRule type="colorScale" priority="5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:F19"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1">
      <iconSet iconSet="3Symbols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9">
      <iconSet iconSet="3Symbols">
        <cfvo type="percent" val="0"/>
        <cfvo type="percent" val="33"/>
        <cfvo type="percent" val="67"/>
      </iconSet>
    </cfRule>
  </conditionalFormatting>
  <conditionalFormatting sqref="F21:F22">
    <cfRule type="iconSet" priority="322">
      <iconSet iconSet="3Symbols">
        <cfvo type="percent" val="0"/>
        <cfvo type="percent" val="33"/>
        <cfvo type="percent" val="67"/>
      </iconSet>
    </cfRule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9">
      <iconSet iconSet="3Symbols">
        <cfvo type="percent" val="0"/>
        <cfvo type="percent" val="33"/>
        <cfvo type="percent" val="67"/>
      </iconSet>
    </cfRule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F25">
    <cfRule type="iconSet" priority="527">
      <iconSet iconSet="3Symbols">
        <cfvo type="percent" val="0"/>
        <cfvo type="percent" val="33"/>
        <cfvo type="percent" val="67"/>
      </iconSet>
    </cfRule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Symbols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F28">
    <cfRule type="iconSet" priority="328">
      <iconSet iconSet="3Symbols">
        <cfvo type="percent" val="0"/>
        <cfvo type="percent" val="33"/>
        <cfvo type="percent" val="67"/>
      </iconSet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5">
      <iconSet iconSet="3Symbols">
        <cfvo type="percent" val="0"/>
        <cfvo type="percent" val="33"/>
        <cfvo type="percent" val="67"/>
      </iconSet>
    </cfRule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:F31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3">
      <iconSet iconSet="3Symbols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Symbols">
        <cfvo type="percent" val="0"/>
        <cfvo type="percent" val="33"/>
        <cfvo type="percent" val="67"/>
      </iconSet>
    </cfRule>
  </conditionalFormatting>
  <conditionalFormatting sqref="F33:F34 F30:F31 F27:F28 F24:F25 F21:F22 F18:F19 F15:F16 F12:F13 F9:F10 F6:F7 F36:F37"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4">
      <iconSet iconSet="3Symbols">
        <cfvo type="percent" val="0"/>
        <cfvo type="percent" val="33"/>
        <cfvo type="percent" val="67"/>
      </iconSet>
    </cfRule>
  </conditionalFormatting>
  <conditionalFormatting sqref="F33:F34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4">
      <iconSet iconSet="3Symbols">
        <cfvo type="percent" val="0"/>
        <cfvo type="percent" val="33"/>
        <cfvo type="percent" val="67"/>
      </iconSet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1">
      <iconSet iconSet="3Symbols">
        <cfvo type="percent" val="0"/>
        <cfvo type="percent" val="33"/>
        <cfvo type="percent" val="67"/>
      </iconSet>
    </cfRule>
  </conditionalFormatting>
  <conditionalFormatting sqref="F36:F37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">
      <iconSet iconSet="3Symbols">
        <cfvo type="percent" val="0"/>
        <cfvo type="percent" val="33"/>
        <cfvo type="percent" val="67"/>
      </iconSet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2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9">
      <iconSet iconSet="3Symbols">
        <cfvo type="percent" val="0"/>
        <cfvo type="percent" val="33"/>
        <cfvo type="percent" val="67"/>
      </iconSet>
    </cfRule>
    <cfRule type="iconSet" priority="109">
      <iconSet iconSet="3Symbols">
        <cfvo type="percent" val="0"/>
        <cfvo type="percent" val="33"/>
        <cfvo type="percent" val="67"/>
      </iconSet>
    </cfRule>
  </conditionalFormatting>
  <conditionalFormatting sqref="G3:L37">
    <cfRule type="colorScale" priority="543">
      <colorScale>
        <cfvo type="min"/>
        <cfvo type="max"/>
        <color rgb="FFFFEF9C"/>
        <color rgb="FFFF7128"/>
      </colorScale>
    </cfRule>
    <cfRule type="colorScale" priority="518">
      <colorScale>
        <cfvo type="min"/>
        <cfvo type="max"/>
        <color rgb="FFFFEF9C"/>
        <color rgb="FFFF7128"/>
      </colorScale>
    </cfRule>
  </conditionalFormatting>
  <conditionalFormatting sqref="M3:M4">
    <cfRule type="iconSet" priority="557">
      <iconSet iconSet="3Symbols">
        <cfvo type="percent" val="0"/>
        <cfvo type="percent" val="33"/>
        <cfvo type="percent" val="67"/>
      </iconSet>
    </cfRule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:M7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6">
      <iconSet iconSet="3Symbols">
        <cfvo type="percent" val="0"/>
        <cfvo type="percent" val="33"/>
        <cfvo type="percent" val="67"/>
      </iconSet>
    </cfRule>
    <cfRule type="iconSet" priority="304">
      <iconSet iconSet="3Symbols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:M10"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1">
      <iconSet iconSet="3Symbols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5">
      <iconSet iconSet="3Symbols">
        <cfvo type="percent" val="0"/>
        <cfvo type="percent" val="33"/>
        <cfvo type="percent" val="67"/>
      </iconSet>
    </cfRule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2:M13">
    <cfRule type="colorScale" priority="59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4">
      <iconSet iconSet="3Symbols">
        <cfvo type="percent" val="0"/>
        <cfvo type="percent" val="33"/>
        <cfvo type="percent" val="67"/>
      </iconSet>
    </cfRule>
    <cfRule type="colorScale" priority="2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8">
      <iconSet iconSet="3Symbols">
        <cfvo type="percent" val="0"/>
        <cfvo type="percent" val="33"/>
        <cfvo type="percent" val="67"/>
      </iconSet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5:M16"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5">
      <iconSet iconSet="3Symbols">
        <cfvo type="percent" val="0"/>
        <cfvo type="percent" val="33"/>
        <cfvo type="percent" val="67"/>
      </iconSet>
    </cfRule>
    <cfRule type="iconSet" priority="553">
      <iconSet iconSet="3Symbols">
        <cfvo type="percent" val="0"/>
        <cfvo type="percent" val="33"/>
        <cfvo type="percent" val="67"/>
      </iconSet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8:M19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2">
      <iconSet iconSet="3Symbols">
        <cfvo type="percent" val="0"/>
        <cfvo type="percent" val="33"/>
        <cfvo type="percent" val="67"/>
      </iconSet>
    </cfRule>
    <cfRule type="iconSet" priority="292">
      <iconSet iconSet="3Symbols">
        <cfvo type="percent" val="0"/>
        <cfvo type="percent" val="33"/>
        <cfvo type="percent" val="67"/>
      </iconSet>
    </cfRule>
  </conditionalFormatting>
  <conditionalFormatting sqref="M21:M22"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1">
      <iconSet iconSet="3Symbols">
        <cfvo type="percent" val="0"/>
        <cfvo type="percent" val="33"/>
        <cfvo type="percent" val="67"/>
      </iconSet>
    </cfRule>
    <cfRule type="colorScale" priority="5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Symbols">
        <cfvo type="percent" val="0"/>
        <cfvo type="percent" val="33"/>
        <cfvo type="percent" val="67"/>
      </iconSet>
    </cfRule>
  </conditionalFormatting>
  <conditionalFormatting sqref="M24:M25">
    <cfRule type="colorScale" priority="58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0">
      <iconSet iconSet="3Symbols">
        <cfvo type="percent" val="0"/>
        <cfvo type="percent" val="33"/>
        <cfvo type="percent" val="67"/>
      </iconSet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6">
      <iconSet iconSet="3Symbols">
        <cfvo type="percent" val="0"/>
        <cfvo type="percent" val="33"/>
        <cfvo type="percent" val="67"/>
      </iconSet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7:M28"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9">
      <iconSet iconSet="3Symbols">
        <cfvo type="percent" val="0"/>
        <cfvo type="percent" val="33"/>
        <cfvo type="percent" val="67"/>
      </iconSet>
    </cfRule>
    <cfRule type="iconSet" priority="283">
      <iconSet iconSet="3Symbols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0:M31"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8">
      <iconSet iconSet="3Symbols">
        <cfvo type="percent" val="0"/>
        <cfvo type="percent" val="33"/>
        <cfvo type="percent" val="67"/>
      </iconSet>
    </cfRule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0">
      <iconSet iconSet="3Symbols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3:M34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Symbols">
        <cfvo type="percent" val="0"/>
        <cfvo type="percent" val="33"/>
        <cfvo type="percent" val="67"/>
      </iconSet>
    </cfRule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Symbols">
        <cfvo type="percent" val="0"/>
        <cfvo type="percent" val="33"/>
        <cfvo type="percent" val="67"/>
      </iconSet>
    </cfRule>
  </conditionalFormatting>
  <conditionalFormatting sqref="M36:M37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4">
      <iconSet iconSet="3Symbols">
        <cfvo type="percent" val="0"/>
        <cfvo type="percent" val="33"/>
        <cfvo type="percent" val="67"/>
      </iconSet>
    </cfRule>
    <cfRule type="iconSet" priority="546">
      <iconSet iconSet="3Symbols">
        <cfvo type="percent" val="0"/>
        <cfvo type="percent" val="33"/>
        <cfvo type="percent" val="67"/>
      </iconSet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P37">
    <cfRule type="cellIs" dxfId="48" priority="6" operator="equal">
      <formula>10</formula>
    </cfRule>
    <cfRule type="cellIs" dxfId="47" priority="7" operator="between">
      <formula>8</formula>
      <formula>9</formula>
    </cfRule>
    <cfRule type="cellIs" dxfId="46" priority="8" operator="between">
      <formula>5</formula>
      <formula>7</formula>
    </cfRule>
    <cfRule type="cellIs" dxfId="45" priority="9" operator="between">
      <formula>2</formula>
      <formula>4</formula>
    </cfRule>
    <cfRule type="cellIs" dxfId="44" priority="10" operator="equal">
      <formula>1</formula>
    </cfRule>
  </conditionalFormatting>
  <conditionalFormatting sqref="R5:R37 Q3:Q37 V3:W37 AA3:AB37">
    <cfRule type="colorScale" priority="598">
      <colorScale>
        <cfvo type="min"/>
        <cfvo type="max"/>
        <color rgb="FFFFEF9C"/>
        <color rgb="FF63BE7B"/>
      </colorScale>
    </cfRule>
  </conditionalFormatting>
  <conditionalFormatting sqref="S3:U37 X3:Z37 AP3:AR37 AU3:AW37 AZ3:BB37">
    <cfRule type="cellIs" dxfId="43" priority="2" operator="between">
      <formula>8</formula>
      <formula>9</formula>
    </cfRule>
    <cfRule type="cellIs" dxfId="42" priority="3" operator="between">
      <formula>5</formula>
      <formula>7</formula>
    </cfRule>
    <cfRule type="cellIs" dxfId="41" priority="4" operator="between">
      <formula>2</formula>
      <formula>4</formula>
    </cfRule>
    <cfRule type="cellIs" dxfId="40" priority="5" operator="equal">
      <formula>1</formula>
    </cfRule>
    <cfRule type="cellIs" dxfId="39" priority="1" operator="equal">
      <formula>10</formula>
    </cfRule>
  </conditionalFormatting>
  <conditionalFormatting sqref="AA3:AB37">
    <cfRule type="colorScale" priority="572">
      <colorScale>
        <cfvo type="min"/>
        <cfvo type="max"/>
        <color rgb="FFFFEF9C"/>
        <color rgb="FF63BE7B"/>
      </colorScale>
    </cfRule>
  </conditionalFormatting>
  <conditionalFormatting sqref="AH3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:AH4"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8">
      <iconSet iconSet="3Symbols">
        <cfvo type="percent" val="0"/>
        <cfvo type="percent" val="33"/>
        <cfvo type="percent" val="67"/>
      </iconSet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7">
      <iconSet iconSet="3Symbols">
        <cfvo type="percent" val="0"/>
        <cfvo type="percent" val="33"/>
        <cfvo type="percent" val="67"/>
      </iconSet>
    </cfRule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2">
      <iconSet iconSet="3Symbols">
        <cfvo type="percent" val="0"/>
        <cfvo type="percent" val="33"/>
        <cfvo type="percent" val="67"/>
      </iconSet>
    </cfRule>
  </conditionalFormatting>
  <conditionalFormatting sqref="AH4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6">
    <cfRule type="iconSet" priority="177">
      <iconSet iconSet="3Symbols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7 AH9:AH10"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Symbols">
        <cfvo type="percent" val="0"/>
        <cfvo type="percent" val="33"/>
        <cfvo type="percent" val="67"/>
      </iconSet>
    </cfRule>
  </conditionalFormatting>
  <conditionalFormatting sqref="AH6:AH7 AH12:AH13 AH9:AH10"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2">
      <iconSet iconSet="3Symbols">
        <cfvo type="percent" val="0"/>
        <cfvo type="percent" val="33"/>
        <cfvo type="percent" val="67"/>
      </iconSet>
    </cfRule>
  </conditionalFormatting>
  <conditionalFormatting sqref="AH6:AH7 AH12:AH13 AH15:AH16 AH9:AH10"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7">
      <iconSet iconSet="3Symbols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7 AH12:AH13 AH15:AH16 AH18:AH19 AH9:AH10"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2">
      <iconSet iconSet="3Symbols">
        <cfvo type="percent" val="0"/>
        <cfvo type="percent" val="33"/>
        <cfvo type="percent" val="67"/>
      </iconSet>
    </cfRule>
  </conditionalFormatting>
  <conditionalFormatting sqref="AH6:AH7 AH12:AH13 AH15:AH16 AH18:AH19 AH21:AH22 AH9:AH10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7">
      <iconSet iconSet="3Symbols">
        <cfvo type="percent" val="0"/>
        <cfvo type="percent" val="33"/>
        <cfvo type="percent" val="67"/>
      </iconSet>
    </cfRule>
  </conditionalFormatting>
  <conditionalFormatting sqref="AH6:AH7 AH12:AH13 AH15:AH16 AH18:AH19 AH21:AH22 AH24:AH25 AH9:AH10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2">
      <iconSet iconSet="3Symbols">
        <cfvo type="percent" val="0"/>
        <cfvo type="percent" val="33"/>
        <cfvo type="percent" val="67"/>
      </iconSet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7 AH12:AH13 AH15:AH16 AH18:AH19 AH21:AH22 AH24:AH25 AH27:AH28 AH9:AH10 AH30:AH31"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2">
      <iconSet iconSet="3Symbols">
        <cfvo type="percent" val="0"/>
        <cfvo type="percent" val="33"/>
        <cfvo type="percent" val="67"/>
      </iconSet>
    </cfRule>
  </conditionalFormatting>
  <conditionalFormatting sqref="AH6:AH7 AH12:AH13 AH15:AH16 AH18:AH19 AH21:AH22 AH24:AH25 AH27:AH28 AH9:AH10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7">
      <iconSet iconSet="3Symbols">
        <cfvo type="percent" val="0"/>
        <cfvo type="percent" val="33"/>
        <cfvo type="percent" val="67"/>
      </iconSet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7 AH12:AH13 AH15:AH16 AH18:AH19 AH21:AH22 AH24:AH25 AH27:AH28 AH33:AH34 AH9:AH10 AH30:AH31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Symbols">
        <cfvo type="percent" val="0"/>
        <cfvo type="percent" val="33"/>
        <cfvo type="percent" val="67"/>
      </iconSet>
    </cfRule>
  </conditionalFormatting>
  <conditionalFormatting sqref="AH6:AH7 AH12:AH13 AH15:AH16 AH18:AH19 AH21:AH22 AH24:AH25 AH27:AH28 AH33:AH34 AH36:AH37 AH9:AH10 AH30:AH31"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2">
      <iconSet iconSet="3Symbols">
        <cfvo type="percent" val="0"/>
        <cfvo type="percent" val="33"/>
        <cfvo type="percent" val="67"/>
      </iconSet>
    </cfRule>
  </conditionalFormatting>
  <conditionalFormatting sqref="AH6:AH7">
    <cfRule type="iconSet" priority="231">
      <iconSet iconSet="3Symbols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3">
      <iconSet iconSet="3Symbols">
        <cfvo type="percent" val="0"/>
        <cfvo type="percent" val="33"/>
        <cfvo type="percent" val="67"/>
      </iconSet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Symbols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Symbols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Symbols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2">
      <iconSet iconSet="3Symbols">
        <cfvo type="percent" val="0"/>
        <cfvo type="percent" val="33"/>
        <cfvo type="percent" val="67"/>
      </iconSet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2">
      <iconSet iconSet="3Symbols">
        <cfvo type="percent" val="0"/>
        <cfvo type="percent" val="33"/>
        <cfvo type="percent" val="67"/>
      </iconSet>
    </cfRule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4">
      <iconSet iconSet="3Symbols">
        <cfvo type="percent" val="0"/>
        <cfvo type="percent" val="33"/>
        <cfvo type="percent" val="67"/>
      </iconSet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">
      <iconSet iconSet="3Symbols">
        <cfvo type="percent" val="0"/>
        <cfvo type="percent" val="33"/>
        <cfvo type="percent" val="67"/>
      </iconSet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Symbols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">
      <iconSet iconSet="3Symbols">
        <cfvo type="percent" val="0"/>
        <cfvo type="percent" val="33"/>
        <cfvo type="percent" val="67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1">
      <iconSet iconSet="3Symbols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9">
      <iconSet iconSet="3Symbols">
        <cfvo type="percent" val="0"/>
        <cfvo type="percent" val="33"/>
        <cfvo type="percent" val="67"/>
      </iconSet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4">
      <iconSet iconSet="3Symbols">
        <cfvo type="percent" val="0"/>
        <cfvo type="percent" val="33"/>
        <cfvo type="percent" val="67"/>
      </iconSet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Symbols">
        <cfvo type="percent" val="0"/>
        <cfvo type="percent" val="33"/>
        <cfvo type="percent" val="67"/>
      </iconSet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">
      <iconSet iconSet="3Symbols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8">
      <iconSet iconSet="3Symbols">
        <cfvo type="percent" val="0"/>
        <cfvo type="percent" val="33"/>
        <cfvo type="percent" val="67"/>
      </iconSet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">
      <iconSet iconSet="3Symbols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3">
      <iconSet iconSet="3Symbols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76">
      <iconSet iconSet="3Symbols">
        <cfvo type="percent" val="0"/>
        <cfvo type="percent" val="33"/>
        <cfvo type="percent" val="67"/>
      </iconSet>
    </cfRule>
  </conditionalFormatting>
  <conditionalFormatting sqref="AH9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9:AH10"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0">
      <iconSet iconSet="3Symbols">
        <cfvo type="percent" val="0"/>
        <cfvo type="percent" val="33"/>
        <cfvo type="percent" val="67"/>
      </iconSet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Symbols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2">
      <iconSet iconSet="3Symbols">
        <cfvo type="percent" val="0"/>
        <cfvo type="percent" val="33"/>
        <cfvo type="percent" val="67"/>
      </iconSet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Symbols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Symbols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6">
      <iconSet iconSet="3Symbols">
        <cfvo type="percent" val="0"/>
        <cfvo type="percent" val="33"/>
        <cfvo type="percent" val="67"/>
      </iconSet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">
      <iconSet iconSet="3Symbol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Symbols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Symbols">
        <cfvo type="percent" val="0"/>
        <cfvo type="percent" val="33"/>
        <cfvo type="percent" val="67"/>
      </iconSet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">
      <iconSet iconSet="3Symbols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Symbols">
        <cfvo type="percent" val="0"/>
        <cfvo type="percent" val="33"/>
        <cfvo type="percent" val="67"/>
      </iconSet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Symbols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Symbols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">
      <iconSet iconSet="3Symbols">
        <cfvo type="percent" val="0"/>
        <cfvo type="percent" val="33"/>
        <cfvo type="percent" val="67"/>
      </iconSet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6">
      <iconSet iconSet="3Symbols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Symbols">
        <cfvo type="percent" val="0"/>
        <cfvo type="percent" val="33"/>
        <cfvo type="percent" val="67"/>
      </iconSet>
    </cfRule>
    <cfRule type="iconSet" priority="78">
      <iconSet iconSet="3Symbols">
        <cfvo type="percent" val="0"/>
        <cfvo type="percent" val="33"/>
        <cfvo type="percent" val="67"/>
      </iconSet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0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12:AH13">
    <cfRule type="iconSet" priority="115">
      <iconSet iconSet="3Symbols">
        <cfvo type="percent" val="0"/>
        <cfvo type="percent" val="33"/>
        <cfvo type="percent" val="67"/>
      </iconSet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5:AH16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">
      <iconSet iconSet="3Symbols">
        <cfvo type="percent" val="0"/>
        <cfvo type="percent" val="33"/>
        <cfvo type="percent" val="67"/>
      </iconSet>
    </cfRule>
  </conditionalFormatting>
  <conditionalFormatting sqref="AH18:AH19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Symbols">
        <cfvo type="percent" val="0"/>
        <cfvo type="percent" val="33"/>
        <cfvo type="percent" val="67"/>
      </iconSet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1:AH22"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8">
      <iconSet iconSet="3Symbols">
        <cfvo type="percent" val="0"/>
        <cfvo type="percent" val="33"/>
        <cfvo type="percent" val="67"/>
      </iconSet>
    </cfRule>
  </conditionalFormatting>
  <conditionalFormatting sqref="AH24:AH25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Symbols">
        <cfvo type="percent" val="0"/>
        <cfvo type="percent" val="33"/>
        <cfvo type="percent" val="67"/>
      </iconSet>
    </cfRule>
  </conditionalFormatting>
  <conditionalFormatting sqref="AH27:AH28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0">
      <iconSet iconSet="3Symbols">
        <cfvo type="percent" val="0"/>
        <cfvo type="percent" val="33"/>
        <cfvo type="percent" val="67"/>
      </iconSet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0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0:AH31">
    <cfRule type="iconSet" priority="129">
      <iconSet iconSet="3Symbols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6">
      <iconSet iconSet="3Symbols">
        <cfvo type="percent" val="0"/>
        <cfvo type="percent" val="33"/>
        <cfvo type="percent" val="67"/>
      </iconSet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Symbols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4">
      <iconSet iconSet="3Symbols">
        <cfvo type="percent" val="0"/>
        <cfvo type="percent" val="33"/>
        <cfvo type="percent" val="67"/>
      </iconSet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Symbols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">
      <iconSet iconSet="3Symbols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Symbols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3:AH3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Symbols">
        <cfvo type="percent" val="0"/>
        <cfvo type="percent" val="33"/>
        <cfvo type="percent" val="67"/>
      </iconSet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6:AH37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2">
      <iconSet iconSet="3Symbols">
        <cfvo type="percent" val="0"/>
        <cfvo type="percent" val="33"/>
        <cfvo type="percent" val="67"/>
      </iconSet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:AN4">
    <cfRule type="colorScale" priority="426">
      <colorScale>
        <cfvo type="min"/>
        <cfvo type="max"/>
        <color rgb="FFFFEF9C"/>
        <color rgb="FFFF7128"/>
      </colorScale>
    </cfRule>
    <cfRule type="colorScale" priority="267">
      <colorScale>
        <cfvo type="min"/>
        <cfvo type="max"/>
        <color rgb="FFFFEF9C"/>
        <color rgb="FFFF7128"/>
      </colorScale>
    </cfRule>
    <cfRule type="colorScale" priority="270">
      <colorScale>
        <cfvo type="min"/>
        <cfvo type="max"/>
        <color rgb="FFFFEF9C"/>
        <color rgb="FFFF7128"/>
      </colorScale>
    </cfRule>
    <cfRule type="colorScale" priority="429">
      <colorScale>
        <cfvo type="min"/>
        <cfvo type="max"/>
        <color rgb="FFFFEF9C"/>
        <color rgb="FFFF7128"/>
      </colorScale>
    </cfRule>
  </conditionalFormatting>
  <conditionalFormatting sqref="AI3:AN37">
    <cfRule type="colorScale" priority="448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 AI27:AN28 AI30:AN31 AI33:AN34 AI36:AN37">
    <cfRule type="colorScale" priority="374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 AI27:AN28 AI30:AN31 AI33:AN34">
    <cfRule type="colorScale" priority="379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 AI27:AN28 AI30:AN31">
    <cfRule type="colorScale" priority="384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 AI27:AN28">
    <cfRule type="colorScale" priority="389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 AI24:AN25">
    <cfRule type="colorScale" priority="394">
      <colorScale>
        <cfvo type="min"/>
        <cfvo type="max"/>
        <color rgb="FFFFEF9C"/>
        <color rgb="FFFF7128"/>
      </colorScale>
    </cfRule>
  </conditionalFormatting>
  <conditionalFormatting sqref="AI6:AN7 AI9:AN10 AI12:AN13 AI15:AN16 AI18:AN19 AI21:AN22">
    <cfRule type="colorScale" priority="399">
      <colorScale>
        <cfvo type="min"/>
        <cfvo type="max"/>
        <color rgb="FFFFEF9C"/>
        <color rgb="FFFF7128"/>
      </colorScale>
    </cfRule>
  </conditionalFormatting>
  <conditionalFormatting sqref="AI6:AN7 AI9:AN10 AI12:AN13 AI15:AN16 AI18:AN19">
    <cfRule type="colorScale" priority="404">
      <colorScale>
        <cfvo type="min"/>
        <cfvo type="max"/>
        <color rgb="FFFFEF9C"/>
        <color rgb="FFFF7128"/>
      </colorScale>
    </cfRule>
  </conditionalFormatting>
  <conditionalFormatting sqref="AI6:AN7 AI9:AN10 AI12:AN13 AI15:AN16">
    <cfRule type="colorScale" priority="409">
      <colorScale>
        <cfvo type="min"/>
        <cfvo type="max"/>
        <color rgb="FFFFEF9C"/>
        <color rgb="FFFF7128"/>
      </colorScale>
    </cfRule>
  </conditionalFormatting>
  <conditionalFormatting sqref="AI6:AN7 AI9:AN10 AI12:AN13">
    <cfRule type="colorScale" priority="414">
      <colorScale>
        <cfvo type="min"/>
        <cfvo type="max"/>
        <color rgb="FFFFEF9C"/>
        <color rgb="FFFF7128"/>
      </colorScale>
    </cfRule>
  </conditionalFormatting>
  <conditionalFormatting sqref="AI6:AN7 AI9:AN10">
    <cfRule type="colorScale" priority="419">
      <colorScale>
        <cfvo type="min"/>
        <cfvo type="max"/>
        <color rgb="FFFFEF9C"/>
        <color rgb="FFFF7128"/>
      </colorScale>
    </cfRule>
  </conditionalFormatting>
  <conditionalFormatting sqref="AI6:AN7">
    <cfRule type="colorScale" priority="233">
      <colorScale>
        <cfvo type="min"/>
        <cfvo type="max"/>
        <color rgb="FFFFEF9C"/>
        <color rgb="FFFF7128"/>
      </colorScale>
    </cfRule>
    <cfRule type="colorScale" priority="411">
      <colorScale>
        <cfvo type="min"/>
        <cfvo type="max"/>
        <color rgb="FFFFEF9C"/>
        <color rgb="FFFF7128"/>
      </colorScale>
    </cfRule>
    <cfRule type="colorScale" priority="230">
      <colorScale>
        <cfvo type="min"/>
        <cfvo type="max"/>
        <color rgb="FFFFEF9C"/>
        <color rgb="FFFF7128"/>
      </colorScale>
    </cfRule>
    <cfRule type="colorScale" priority="421">
      <colorScale>
        <cfvo type="min"/>
        <cfvo type="max"/>
        <color rgb="FFFFEF9C"/>
        <color rgb="FFFF7128"/>
      </colorScale>
    </cfRule>
    <cfRule type="colorScale" priority="416">
      <colorScale>
        <cfvo type="min"/>
        <cfvo type="max"/>
        <color rgb="FFFFEF9C"/>
        <color rgb="FFFF7128"/>
      </colorScale>
    </cfRule>
    <cfRule type="colorScale" priority="386">
      <colorScale>
        <cfvo type="min"/>
        <cfvo type="max"/>
        <color rgb="FFFFEF9C"/>
        <color rgb="FFFF7128"/>
      </colorScale>
    </cfRule>
    <cfRule type="colorScale" priority="424">
      <colorScale>
        <cfvo type="min"/>
        <cfvo type="max"/>
        <color rgb="FFFFEF9C"/>
        <color rgb="FFFF7128"/>
      </colorScale>
    </cfRule>
    <cfRule type="colorScale" priority="406">
      <colorScale>
        <cfvo type="min"/>
        <cfvo type="max"/>
        <color rgb="FFFFEF9C"/>
        <color rgb="FFFF7128"/>
      </colorScale>
    </cfRule>
    <cfRule type="colorScale" priority="376">
      <colorScale>
        <cfvo type="min"/>
        <cfvo type="max"/>
        <color rgb="FFFFEF9C"/>
        <color rgb="FFFF7128"/>
      </colorScale>
    </cfRule>
    <cfRule type="colorScale" priority="264">
      <colorScale>
        <cfvo type="min"/>
        <cfvo type="max"/>
        <color rgb="FFFFEF9C"/>
        <color rgb="FFFF7128"/>
      </colorScale>
    </cfRule>
    <cfRule type="colorScale" priority="261">
      <colorScale>
        <cfvo type="min"/>
        <cfvo type="max"/>
        <color rgb="FFFFEF9C"/>
        <color rgb="FFFF7128"/>
      </colorScale>
    </cfRule>
    <cfRule type="colorScale" priority="238">
      <colorScale>
        <cfvo type="min"/>
        <cfvo type="max"/>
        <color rgb="FFFFEF9C"/>
        <color rgb="FFFF7128"/>
      </colorScale>
    </cfRule>
    <cfRule type="colorScale" priority="206">
      <colorScale>
        <cfvo type="min"/>
        <cfvo type="max"/>
        <color rgb="FFFFEF9C"/>
        <color rgb="FFFF7128"/>
      </colorScale>
    </cfRule>
    <cfRule type="colorScale" priority="257">
      <colorScale>
        <cfvo type="min"/>
        <cfvo type="max"/>
        <color rgb="FFFFEF9C"/>
        <color rgb="FFFF7128"/>
      </colorScale>
    </cfRule>
    <cfRule type="colorScale" priority="254">
      <colorScale>
        <cfvo type="min"/>
        <cfvo type="max"/>
        <color rgb="FFFFEF9C"/>
        <color rgb="FFFF7128"/>
      </colorScale>
    </cfRule>
    <cfRule type="colorScale" priority="371">
      <colorScale>
        <cfvo type="min"/>
        <cfvo type="max"/>
        <color rgb="FFFFEF9C"/>
        <color rgb="FFFF7128"/>
      </colorScale>
    </cfRule>
    <cfRule type="colorScale" priority="182">
      <colorScale>
        <cfvo type="min"/>
        <cfvo type="max"/>
        <color rgb="FFFFEF9C"/>
        <color rgb="FFFF7128"/>
      </colorScale>
    </cfRule>
    <cfRule type="colorScale" priority="185">
      <colorScale>
        <cfvo type="min"/>
        <cfvo type="max"/>
        <color rgb="FFFFEF9C"/>
        <color rgb="FFFF7128"/>
      </colorScale>
    </cfRule>
    <cfRule type="colorScale" priority="249">
      <colorScale>
        <cfvo type="min"/>
        <cfvo type="max"/>
        <color rgb="FFFFEF9C"/>
        <color rgb="FFFF7128"/>
      </colorScale>
    </cfRule>
    <cfRule type="colorScale" priority="246">
      <colorScale>
        <cfvo type="min"/>
        <cfvo type="max"/>
        <color rgb="FFFFEF9C"/>
        <color rgb="FFFF7128"/>
      </colorScale>
    </cfRule>
    <cfRule type="colorScale" priority="209">
      <colorScale>
        <cfvo type="min"/>
        <cfvo type="max"/>
        <color rgb="FFFFEF9C"/>
        <color rgb="FFFF7128"/>
      </colorScale>
    </cfRule>
    <cfRule type="colorScale" priority="190">
      <colorScale>
        <cfvo type="min"/>
        <cfvo type="max"/>
        <color rgb="FFFFEF9C"/>
        <color rgb="FFFF7128"/>
      </colorScale>
    </cfRule>
    <cfRule type="colorScale" priority="193">
      <colorScale>
        <cfvo type="min"/>
        <cfvo type="max"/>
        <color rgb="FFFFEF9C"/>
        <color rgb="FFFF7128"/>
      </colorScale>
    </cfRule>
    <cfRule type="colorScale" priority="217">
      <colorScale>
        <cfvo type="min"/>
        <cfvo type="max"/>
        <color rgb="FFFFEF9C"/>
        <color rgb="FFFF7128"/>
      </colorScale>
    </cfRule>
    <cfRule type="colorScale" priority="214">
      <colorScale>
        <cfvo type="min"/>
        <cfvo type="max"/>
        <color rgb="FFFFEF9C"/>
        <color rgb="FFFF7128"/>
      </colorScale>
    </cfRule>
    <cfRule type="colorScale" priority="225">
      <colorScale>
        <cfvo type="min"/>
        <cfvo type="max"/>
        <color rgb="FFFFEF9C"/>
        <color rgb="FFFF7128"/>
      </colorScale>
    </cfRule>
    <cfRule type="colorScale" priority="198">
      <colorScale>
        <cfvo type="min"/>
        <cfvo type="max"/>
        <color rgb="FFFFEF9C"/>
        <color rgb="FFFF7128"/>
      </colorScale>
    </cfRule>
    <cfRule type="colorScale" priority="201">
      <colorScale>
        <cfvo type="min"/>
        <cfvo type="max"/>
        <color rgb="FFFFEF9C"/>
        <color rgb="FFFF7128"/>
      </colorScale>
    </cfRule>
    <cfRule type="colorScale" priority="241">
      <colorScale>
        <cfvo type="min"/>
        <cfvo type="max"/>
        <color rgb="FFFFEF9C"/>
        <color rgb="FFFF7128"/>
      </colorScale>
    </cfRule>
    <cfRule type="colorScale" priority="381">
      <colorScale>
        <cfvo type="min"/>
        <cfvo type="max"/>
        <color rgb="FFFFEF9C"/>
        <color rgb="FFFF7128"/>
      </colorScale>
    </cfRule>
    <cfRule type="colorScale" priority="391">
      <colorScale>
        <cfvo type="min"/>
        <cfvo type="max"/>
        <color rgb="FFFFEF9C"/>
        <color rgb="FFFF7128"/>
      </colorScale>
    </cfRule>
    <cfRule type="colorScale" priority="222">
      <colorScale>
        <cfvo type="min"/>
        <cfvo type="max"/>
        <color rgb="FFFFEF9C"/>
        <color rgb="FFFF7128"/>
      </colorScale>
    </cfRule>
    <cfRule type="colorScale" priority="396">
      <colorScale>
        <cfvo type="min"/>
        <cfvo type="max"/>
        <color rgb="FFFFEF9C"/>
        <color rgb="FFFF7128"/>
      </colorScale>
    </cfRule>
    <cfRule type="colorScale" priority="401">
      <colorScale>
        <cfvo type="min"/>
        <cfvo type="max"/>
        <color rgb="FFFFEF9C"/>
        <color rgb="FFFF7128"/>
      </colorScale>
    </cfRule>
  </conditionalFormatting>
  <conditionalFormatting sqref="AO3:AO4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Symbols">
        <cfvo type="percent" val="0"/>
        <cfvo type="percent" val="33"/>
        <cfvo type="percent" val="67"/>
      </iconSet>
    </cfRule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4">
      <iconSet iconSet="3Symbols">
        <cfvo type="percent" val="0"/>
        <cfvo type="percent" val="33"/>
        <cfvo type="percent" val="67"/>
      </iconSet>
    </cfRule>
  </conditionalFormatting>
  <conditionalFormatting sqref="AO6:AO7 AO9:AO10 AO12:AO13 AO15:AO16 AO18:AO19 AO21:AO22 AO24:AO25 AO27:AO28 AO30:AO31 AO33:AO34 AO36:AO37">
    <cfRule type="iconSet" priority="187">
      <iconSet iconSet="3Symbols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 AO18:AO19 AO21:AO22 AO24:AO25 AO27:AO28 AO30:AO31 AO33:AO34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Symbols">
        <cfvo type="percent" val="0"/>
        <cfvo type="percent" val="33"/>
        <cfvo type="percent" val="67"/>
      </iconSet>
    </cfRule>
  </conditionalFormatting>
  <conditionalFormatting sqref="AO6:AO7 AO9:AO10 AO12:AO13 AO15:AO16 AO18:AO19 AO21:AO22 AO24:AO25 AO27:AO28 AO30:AO31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Symbols">
        <cfvo type="percent" val="0"/>
        <cfvo type="percent" val="33"/>
        <cfvo type="percent" val="67"/>
      </iconSet>
    </cfRule>
  </conditionalFormatting>
  <conditionalFormatting sqref="AO6:AO7 AO9:AO10 AO12:AO13 AO15:AO16 AO18:AO19 AO21:AO22 AO24:AO25 AO27:AO28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Symbols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 AO18:AO19 AO21:AO22 AO24:AO25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Symbols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 AO18:AO19 AO21:AO22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7">
      <iconSet iconSet="3Symbols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 AO18:AO19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5">
      <iconSet iconSet="3Symbols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 AO12:AO13 AO15:AO16"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3">
      <iconSet iconSet="3Symbols">
        <cfvo type="percent" val="0"/>
        <cfvo type="percent" val="33"/>
        <cfvo type="percent" val="67"/>
      </iconSet>
    </cfRule>
  </conditionalFormatting>
  <conditionalFormatting sqref="AO6:AO7 AO9:AO10 AO12:AO13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1">
      <iconSet iconSet="3Symbols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 AO9:AO10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Symbols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:AO7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5">
      <iconSet iconSet="3Symbols">
        <cfvo type="percent" val="0"/>
        <cfvo type="percent" val="33"/>
        <cfvo type="percent" val="67"/>
      </iconSet>
    </cfRule>
    <cfRule type="iconSet" priority="265">
      <iconSet iconSet="3Symbols">
        <cfvo type="percent" val="0"/>
        <cfvo type="percent" val="33"/>
        <cfvo type="percent" val="67"/>
      </iconSet>
    </cfRule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9:AO10"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Symbols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2:AO13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2">
      <iconSet iconSet="3Symbols">
        <cfvo type="percent" val="0"/>
        <cfvo type="percent" val="33"/>
        <cfvo type="percent" val="67"/>
      </iconSet>
    </cfRule>
  </conditionalFormatting>
  <conditionalFormatting sqref="AO15:AO16">
    <cfRule type="iconSet" priority="144">
      <iconSet iconSet="3Symbols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8:AO19"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Symbols">
        <cfvo type="percent" val="0"/>
        <cfvo type="percent" val="33"/>
        <cfvo type="percent" val="67"/>
      </iconSet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1:AO22">
    <cfRule type="iconSet" priority="145">
      <iconSet iconSet="3Symbols">
        <cfvo type="percent" val="0"/>
        <cfvo type="percent" val="33"/>
        <cfvo type="percent" val="67"/>
      </iconSet>
    </cfRule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4:AO25">
    <cfRule type="iconSet" priority="146">
      <iconSet iconSet="3Symbols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7:AO28"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Symbols">
        <cfvo type="percent" val="0"/>
        <cfvo type="percent" val="33"/>
        <cfvo type="percent" val="67"/>
      </iconSet>
    </cfRule>
  </conditionalFormatting>
  <conditionalFormatting sqref="AO30:AO31"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8">
      <iconSet iconSet="3Symbols">
        <cfvo type="percent" val="0"/>
        <cfvo type="percent" val="33"/>
        <cfvo type="percent" val="67"/>
      </iconSet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33:AO34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5">
      <iconSet iconSet="3Symbols">
        <cfvo type="percent" val="0"/>
        <cfvo type="percent" val="33"/>
        <cfvo type="percent" val="67"/>
      </iconSet>
    </cfRule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36:AO37">
    <cfRule type="iconSet" priority="133">
      <iconSet iconSet="3Symbols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:AT37 AX3:AY37 BC3:BD37">
    <cfRule type="colorScale" priority="597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39370078740157483" right="0.43307086614173229" top="0.51181102362204722" bottom="0.59055118110236227" header="0.39370078740157483" footer="0.39370078740157483"/>
  <pageSetup paperSize="9" scale="95" fitToWidth="2" orientation="landscape" verticalDpi="300" r:id="rId1"/>
  <headerFooter alignWithMargins="0">
    <oddHeader>&amp;C&amp;"Tahoma,Gras"&amp;16&amp;F
&amp;18Tableaux des Duels</oddHeader>
    <oddFooter>&amp;R&amp;"Tahoma,Gras"&amp;16&amp;P</oddFooter>
  </headerFooter>
  <colBreaks count="1" manualBreakCount="1">
    <brk id="28" max="3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Q186"/>
  <sheetViews>
    <sheetView showGridLines="0" view="pageBreakPreview" topLeftCell="A112" zoomScaleNormal="70" zoomScaleSheetLayoutView="100" workbookViewId="0">
      <selection activeCell="G8" sqref="G8"/>
    </sheetView>
  </sheetViews>
  <sheetFormatPr baseColWidth="10" defaultColWidth="11.42578125" defaultRowHeight="12.75" x14ac:dyDescent="0.2"/>
  <cols>
    <col min="1" max="1" width="4.85546875" style="130" customWidth="1"/>
    <col min="2" max="2" width="5" style="43" customWidth="1"/>
    <col min="3" max="3" width="3" style="43" customWidth="1"/>
    <col min="4" max="4" width="4.42578125" style="43" customWidth="1"/>
    <col min="5" max="5" width="0.5703125" style="43" customWidth="1"/>
    <col min="6" max="6" width="25.5703125" style="43" bestFit="1" customWidth="1"/>
    <col min="7" max="7" width="9.7109375" style="43" customWidth="1"/>
    <col min="8" max="10" width="7.7109375" style="43" customWidth="1"/>
    <col min="11" max="12" width="7.7109375" style="47" customWidth="1"/>
    <col min="13" max="14" width="7.7109375" style="43" customWidth="1"/>
    <col min="15" max="15" width="1.7109375" style="43" customWidth="1"/>
    <col min="16" max="16" width="15.85546875" style="357" customWidth="1"/>
    <col min="17" max="17" width="4" style="43" customWidth="1"/>
    <col min="18" max="238" width="11.42578125" style="43"/>
    <col min="239" max="239" width="2.28515625" style="43" customWidth="1"/>
    <col min="240" max="241" width="11.42578125" style="43"/>
    <col min="242" max="242" width="4.85546875" style="43" customWidth="1"/>
    <col min="243" max="244" width="5.140625" style="43" customWidth="1"/>
    <col min="245" max="245" width="6.28515625" style="43" customWidth="1"/>
    <col min="246" max="246" width="5.7109375" style="43" customWidth="1"/>
    <col min="247" max="247" width="5.42578125" style="43" customWidth="1"/>
    <col min="248" max="248" width="3.85546875" style="43" customWidth="1"/>
    <col min="249" max="249" width="8" style="43" customWidth="1"/>
    <col min="250" max="250" width="8.85546875" style="43" customWidth="1"/>
    <col min="251" max="494" width="11.42578125" style="43"/>
    <col min="495" max="495" width="2.28515625" style="43" customWidth="1"/>
    <col min="496" max="497" width="11.42578125" style="43"/>
    <col min="498" max="498" width="4.85546875" style="43" customWidth="1"/>
    <col min="499" max="500" width="5.140625" style="43" customWidth="1"/>
    <col min="501" max="501" width="6.28515625" style="43" customWidth="1"/>
    <col min="502" max="502" width="5.7109375" style="43" customWidth="1"/>
    <col min="503" max="503" width="5.42578125" style="43" customWidth="1"/>
    <col min="504" max="504" width="3.85546875" style="43" customWidth="1"/>
    <col min="505" max="505" width="8" style="43" customWidth="1"/>
    <col min="506" max="506" width="8.85546875" style="43" customWidth="1"/>
    <col min="507" max="750" width="11.42578125" style="43"/>
    <col min="751" max="751" width="2.28515625" style="43" customWidth="1"/>
    <col min="752" max="753" width="11.42578125" style="43"/>
    <col min="754" max="754" width="4.85546875" style="43" customWidth="1"/>
    <col min="755" max="756" width="5.140625" style="43" customWidth="1"/>
    <col min="757" max="757" width="6.28515625" style="43" customWidth="1"/>
    <col min="758" max="758" width="5.7109375" style="43" customWidth="1"/>
    <col min="759" max="759" width="5.42578125" style="43" customWidth="1"/>
    <col min="760" max="760" width="3.85546875" style="43" customWidth="1"/>
    <col min="761" max="761" width="8" style="43" customWidth="1"/>
    <col min="762" max="762" width="8.85546875" style="43" customWidth="1"/>
    <col min="763" max="1006" width="11.42578125" style="43"/>
    <col min="1007" max="1007" width="2.28515625" style="43" customWidth="1"/>
    <col min="1008" max="1009" width="11.42578125" style="43"/>
    <col min="1010" max="1010" width="4.85546875" style="43" customWidth="1"/>
    <col min="1011" max="1012" width="5.140625" style="43" customWidth="1"/>
    <col min="1013" max="1013" width="6.28515625" style="43" customWidth="1"/>
    <col min="1014" max="1014" width="5.7109375" style="43" customWidth="1"/>
    <col min="1015" max="1015" width="5.42578125" style="43" customWidth="1"/>
    <col min="1016" max="1016" width="3.85546875" style="43" customWidth="1"/>
    <col min="1017" max="1017" width="8" style="43" customWidth="1"/>
    <col min="1018" max="1018" width="8.85546875" style="43" customWidth="1"/>
    <col min="1019" max="1262" width="11.42578125" style="43"/>
    <col min="1263" max="1263" width="2.28515625" style="43" customWidth="1"/>
    <col min="1264" max="1265" width="11.42578125" style="43"/>
    <col min="1266" max="1266" width="4.85546875" style="43" customWidth="1"/>
    <col min="1267" max="1268" width="5.140625" style="43" customWidth="1"/>
    <col min="1269" max="1269" width="6.28515625" style="43" customWidth="1"/>
    <col min="1270" max="1270" width="5.7109375" style="43" customWidth="1"/>
    <col min="1271" max="1271" width="5.42578125" style="43" customWidth="1"/>
    <col min="1272" max="1272" width="3.85546875" style="43" customWidth="1"/>
    <col min="1273" max="1273" width="8" style="43" customWidth="1"/>
    <col min="1274" max="1274" width="8.85546875" style="43" customWidth="1"/>
    <col min="1275" max="1518" width="11.42578125" style="43"/>
    <col min="1519" max="1519" width="2.28515625" style="43" customWidth="1"/>
    <col min="1520" max="1521" width="11.42578125" style="43"/>
    <col min="1522" max="1522" width="4.85546875" style="43" customWidth="1"/>
    <col min="1523" max="1524" width="5.140625" style="43" customWidth="1"/>
    <col min="1525" max="1525" width="6.28515625" style="43" customWidth="1"/>
    <col min="1526" max="1526" width="5.7109375" style="43" customWidth="1"/>
    <col min="1527" max="1527" width="5.42578125" style="43" customWidth="1"/>
    <col min="1528" max="1528" width="3.85546875" style="43" customWidth="1"/>
    <col min="1529" max="1529" width="8" style="43" customWidth="1"/>
    <col min="1530" max="1530" width="8.85546875" style="43" customWidth="1"/>
    <col min="1531" max="1774" width="11.42578125" style="43"/>
    <col min="1775" max="1775" width="2.28515625" style="43" customWidth="1"/>
    <col min="1776" max="1777" width="11.42578125" style="43"/>
    <col min="1778" max="1778" width="4.85546875" style="43" customWidth="1"/>
    <col min="1779" max="1780" width="5.140625" style="43" customWidth="1"/>
    <col min="1781" max="1781" width="6.28515625" style="43" customWidth="1"/>
    <col min="1782" max="1782" width="5.7109375" style="43" customWidth="1"/>
    <col min="1783" max="1783" width="5.42578125" style="43" customWidth="1"/>
    <col min="1784" max="1784" width="3.85546875" style="43" customWidth="1"/>
    <col min="1785" max="1785" width="8" style="43" customWidth="1"/>
    <col min="1786" max="1786" width="8.85546875" style="43" customWidth="1"/>
    <col min="1787" max="2030" width="11.42578125" style="43"/>
    <col min="2031" max="2031" width="2.28515625" style="43" customWidth="1"/>
    <col min="2032" max="2033" width="11.42578125" style="43"/>
    <col min="2034" max="2034" width="4.85546875" style="43" customWidth="1"/>
    <col min="2035" max="2036" width="5.140625" style="43" customWidth="1"/>
    <col min="2037" max="2037" width="6.28515625" style="43" customWidth="1"/>
    <col min="2038" max="2038" width="5.7109375" style="43" customWidth="1"/>
    <col min="2039" max="2039" width="5.42578125" style="43" customWidth="1"/>
    <col min="2040" max="2040" width="3.85546875" style="43" customWidth="1"/>
    <col min="2041" max="2041" width="8" style="43" customWidth="1"/>
    <col min="2042" max="2042" width="8.85546875" style="43" customWidth="1"/>
    <col min="2043" max="2286" width="11.42578125" style="43"/>
    <col min="2287" max="2287" width="2.28515625" style="43" customWidth="1"/>
    <col min="2288" max="2289" width="11.42578125" style="43"/>
    <col min="2290" max="2290" width="4.85546875" style="43" customWidth="1"/>
    <col min="2291" max="2292" width="5.140625" style="43" customWidth="1"/>
    <col min="2293" max="2293" width="6.28515625" style="43" customWidth="1"/>
    <col min="2294" max="2294" width="5.7109375" style="43" customWidth="1"/>
    <col min="2295" max="2295" width="5.42578125" style="43" customWidth="1"/>
    <col min="2296" max="2296" width="3.85546875" style="43" customWidth="1"/>
    <col min="2297" max="2297" width="8" style="43" customWidth="1"/>
    <col min="2298" max="2298" width="8.85546875" style="43" customWidth="1"/>
    <col min="2299" max="2542" width="11.42578125" style="43"/>
    <col min="2543" max="2543" width="2.28515625" style="43" customWidth="1"/>
    <col min="2544" max="2545" width="11.42578125" style="43"/>
    <col min="2546" max="2546" width="4.85546875" style="43" customWidth="1"/>
    <col min="2547" max="2548" width="5.140625" style="43" customWidth="1"/>
    <col min="2549" max="2549" width="6.28515625" style="43" customWidth="1"/>
    <col min="2550" max="2550" width="5.7109375" style="43" customWidth="1"/>
    <col min="2551" max="2551" width="5.42578125" style="43" customWidth="1"/>
    <col min="2552" max="2552" width="3.85546875" style="43" customWidth="1"/>
    <col min="2553" max="2553" width="8" style="43" customWidth="1"/>
    <col min="2554" max="2554" width="8.85546875" style="43" customWidth="1"/>
    <col min="2555" max="2798" width="11.42578125" style="43"/>
    <col min="2799" max="2799" width="2.28515625" style="43" customWidth="1"/>
    <col min="2800" max="2801" width="11.42578125" style="43"/>
    <col min="2802" max="2802" width="4.85546875" style="43" customWidth="1"/>
    <col min="2803" max="2804" width="5.140625" style="43" customWidth="1"/>
    <col min="2805" max="2805" width="6.28515625" style="43" customWidth="1"/>
    <col min="2806" max="2806" width="5.7109375" style="43" customWidth="1"/>
    <col min="2807" max="2807" width="5.42578125" style="43" customWidth="1"/>
    <col min="2808" max="2808" width="3.85546875" style="43" customWidth="1"/>
    <col min="2809" max="2809" width="8" style="43" customWidth="1"/>
    <col min="2810" max="2810" width="8.85546875" style="43" customWidth="1"/>
    <col min="2811" max="3054" width="11.42578125" style="43"/>
    <col min="3055" max="3055" width="2.28515625" style="43" customWidth="1"/>
    <col min="3056" max="3057" width="11.42578125" style="43"/>
    <col min="3058" max="3058" width="4.85546875" style="43" customWidth="1"/>
    <col min="3059" max="3060" width="5.140625" style="43" customWidth="1"/>
    <col min="3061" max="3061" width="6.28515625" style="43" customWidth="1"/>
    <col min="3062" max="3062" width="5.7109375" style="43" customWidth="1"/>
    <col min="3063" max="3063" width="5.42578125" style="43" customWidth="1"/>
    <col min="3064" max="3064" width="3.85546875" style="43" customWidth="1"/>
    <col min="3065" max="3065" width="8" style="43" customWidth="1"/>
    <col min="3066" max="3066" width="8.85546875" style="43" customWidth="1"/>
    <col min="3067" max="3310" width="11.42578125" style="43"/>
    <col min="3311" max="3311" width="2.28515625" style="43" customWidth="1"/>
    <col min="3312" max="3313" width="11.42578125" style="43"/>
    <col min="3314" max="3314" width="4.85546875" style="43" customWidth="1"/>
    <col min="3315" max="3316" width="5.140625" style="43" customWidth="1"/>
    <col min="3317" max="3317" width="6.28515625" style="43" customWidth="1"/>
    <col min="3318" max="3318" width="5.7109375" style="43" customWidth="1"/>
    <col min="3319" max="3319" width="5.42578125" style="43" customWidth="1"/>
    <col min="3320" max="3320" width="3.85546875" style="43" customWidth="1"/>
    <col min="3321" max="3321" width="8" style="43" customWidth="1"/>
    <col min="3322" max="3322" width="8.85546875" style="43" customWidth="1"/>
    <col min="3323" max="3566" width="11.42578125" style="43"/>
    <col min="3567" max="3567" width="2.28515625" style="43" customWidth="1"/>
    <col min="3568" max="3569" width="11.42578125" style="43"/>
    <col min="3570" max="3570" width="4.85546875" style="43" customWidth="1"/>
    <col min="3571" max="3572" width="5.140625" style="43" customWidth="1"/>
    <col min="3573" max="3573" width="6.28515625" style="43" customWidth="1"/>
    <col min="3574" max="3574" width="5.7109375" style="43" customWidth="1"/>
    <col min="3575" max="3575" width="5.42578125" style="43" customWidth="1"/>
    <col min="3576" max="3576" width="3.85546875" style="43" customWidth="1"/>
    <col min="3577" max="3577" width="8" style="43" customWidth="1"/>
    <col min="3578" max="3578" width="8.85546875" style="43" customWidth="1"/>
    <col min="3579" max="3822" width="11.42578125" style="43"/>
    <col min="3823" max="3823" width="2.28515625" style="43" customWidth="1"/>
    <col min="3824" max="3825" width="11.42578125" style="43"/>
    <col min="3826" max="3826" width="4.85546875" style="43" customWidth="1"/>
    <col min="3827" max="3828" width="5.140625" style="43" customWidth="1"/>
    <col min="3829" max="3829" width="6.28515625" style="43" customWidth="1"/>
    <col min="3830" max="3830" width="5.7109375" style="43" customWidth="1"/>
    <col min="3831" max="3831" width="5.42578125" style="43" customWidth="1"/>
    <col min="3832" max="3832" width="3.85546875" style="43" customWidth="1"/>
    <col min="3833" max="3833" width="8" style="43" customWidth="1"/>
    <col min="3834" max="3834" width="8.85546875" style="43" customWidth="1"/>
    <col min="3835" max="4078" width="11.42578125" style="43"/>
    <col min="4079" max="4079" width="2.28515625" style="43" customWidth="1"/>
    <col min="4080" max="4081" width="11.42578125" style="43"/>
    <col min="4082" max="4082" width="4.85546875" style="43" customWidth="1"/>
    <col min="4083" max="4084" width="5.140625" style="43" customWidth="1"/>
    <col min="4085" max="4085" width="6.28515625" style="43" customWidth="1"/>
    <col min="4086" max="4086" width="5.7109375" style="43" customWidth="1"/>
    <col min="4087" max="4087" width="5.42578125" style="43" customWidth="1"/>
    <col min="4088" max="4088" width="3.85546875" style="43" customWidth="1"/>
    <col min="4089" max="4089" width="8" style="43" customWidth="1"/>
    <col min="4090" max="4090" width="8.85546875" style="43" customWidth="1"/>
    <col min="4091" max="4334" width="11.42578125" style="43"/>
    <col min="4335" max="4335" width="2.28515625" style="43" customWidth="1"/>
    <col min="4336" max="4337" width="11.42578125" style="43"/>
    <col min="4338" max="4338" width="4.85546875" style="43" customWidth="1"/>
    <col min="4339" max="4340" width="5.140625" style="43" customWidth="1"/>
    <col min="4341" max="4341" width="6.28515625" style="43" customWidth="1"/>
    <col min="4342" max="4342" width="5.7109375" style="43" customWidth="1"/>
    <col min="4343" max="4343" width="5.42578125" style="43" customWidth="1"/>
    <col min="4344" max="4344" width="3.85546875" style="43" customWidth="1"/>
    <col min="4345" max="4345" width="8" style="43" customWidth="1"/>
    <col min="4346" max="4346" width="8.85546875" style="43" customWidth="1"/>
    <col min="4347" max="4590" width="11.42578125" style="43"/>
    <col min="4591" max="4591" width="2.28515625" style="43" customWidth="1"/>
    <col min="4592" max="4593" width="11.42578125" style="43"/>
    <col min="4594" max="4594" width="4.85546875" style="43" customWidth="1"/>
    <col min="4595" max="4596" width="5.140625" style="43" customWidth="1"/>
    <col min="4597" max="4597" width="6.28515625" style="43" customWidth="1"/>
    <col min="4598" max="4598" width="5.7109375" style="43" customWidth="1"/>
    <col min="4599" max="4599" width="5.42578125" style="43" customWidth="1"/>
    <col min="4600" max="4600" width="3.85546875" style="43" customWidth="1"/>
    <col min="4601" max="4601" width="8" style="43" customWidth="1"/>
    <col min="4602" max="4602" width="8.85546875" style="43" customWidth="1"/>
    <col min="4603" max="4846" width="11.42578125" style="43"/>
    <col min="4847" max="4847" width="2.28515625" style="43" customWidth="1"/>
    <col min="4848" max="4849" width="11.42578125" style="43"/>
    <col min="4850" max="4850" width="4.85546875" style="43" customWidth="1"/>
    <col min="4851" max="4852" width="5.140625" style="43" customWidth="1"/>
    <col min="4853" max="4853" width="6.28515625" style="43" customWidth="1"/>
    <col min="4854" max="4854" width="5.7109375" style="43" customWidth="1"/>
    <col min="4855" max="4855" width="5.42578125" style="43" customWidth="1"/>
    <col min="4856" max="4856" width="3.85546875" style="43" customWidth="1"/>
    <col min="4857" max="4857" width="8" style="43" customWidth="1"/>
    <col min="4858" max="4858" width="8.85546875" style="43" customWidth="1"/>
    <col min="4859" max="5102" width="11.42578125" style="43"/>
    <col min="5103" max="5103" width="2.28515625" style="43" customWidth="1"/>
    <col min="5104" max="5105" width="11.42578125" style="43"/>
    <col min="5106" max="5106" width="4.85546875" style="43" customWidth="1"/>
    <col min="5107" max="5108" width="5.140625" style="43" customWidth="1"/>
    <col min="5109" max="5109" width="6.28515625" style="43" customWidth="1"/>
    <col min="5110" max="5110" width="5.7109375" style="43" customWidth="1"/>
    <col min="5111" max="5111" width="5.42578125" style="43" customWidth="1"/>
    <col min="5112" max="5112" width="3.85546875" style="43" customWidth="1"/>
    <col min="5113" max="5113" width="8" style="43" customWidth="1"/>
    <col min="5114" max="5114" width="8.85546875" style="43" customWidth="1"/>
    <col min="5115" max="5358" width="11.42578125" style="43"/>
    <col min="5359" max="5359" width="2.28515625" style="43" customWidth="1"/>
    <col min="5360" max="5361" width="11.42578125" style="43"/>
    <col min="5362" max="5362" width="4.85546875" style="43" customWidth="1"/>
    <col min="5363" max="5364" width="5.140625" style="43" customWidth="1"/>
    <col min="5365" max="5365" width="6.28515625" style="43" customWidth="1"/>
    <col min="5366" max="5366" width="5.7109375" style="43" customWidth="1"/>
    <col min="5367" max="5367" width="5.42578125" style="43" customWidth="1"/>
    <col min="5368" max="5368" width="3.85546875" style="43" customWidth="1"/>
    <col min="5369" max="5369" width="8" style="43" customWidth="1"/>
    <col min="5370" max="5370" width="8.85546875" style="43" customWidth="1"/>
    <col min="5371" max="5614" width="11.42578125" style="43"/>
    <col min="5615" max="5615" width="2.28515625" style="43" customWidth="1"/>
    <col min="5616" max="5617" width="11.42578125" style="43"/>
    <col min="5618" max="5618" width="4.85546875" style="43" customWidth="1"/>
    <col min="5619" max="5620" width="5.140625" style="43" customWidth="1"/>
    <col min="5621" max="5621" width="6.28515625" style="43" customWidth="1"/>
    <col min="5622" max="5622" width="5.7109375" style="43" customWidth="1"/>
    <col min="5623" max="5623" width="5.42578125" style="43" customWidth="1"/>
    <col min="5624" max="5624" width="3.85546875" style="43" customWidth="1"/>
    <col min="5625" max="5625" width="8" style="43" customWidth="1"/>
    <col min="5626" max="5626" width="8.85546875" style="43" customWidth="1"/>
    <col min="5627" max="5870" width="11.42578125" style="43"/>
    <col min="5871" max="5871" width="2.28515625" style="43" customWidth="1"/>
    <col min="5872" max="5873" width="11.42578125" style="43"/>
    <col min="5874" max="5874" width="4.85546875" style="43" customWidth="1"/>
    <col min="5875" max="5876" width="5.140625" style="43" customWidth="1"/>
    <col min="5877" max="5877" width="6.28515625" style="43" customWidth="1"/>
    <col min="5878" max="5878" width="5.7109375" style="43" customWidth="1"/>
    <col min="5879" max="5879" width="5.42578125" style="43" customWidth="1"/>
    <col min="5880" max="5880" width="3.85546875" style="43" customWidth="1"/>
    <col min="5881" max="5881" width="8" style="43" customWidth="1"/>
    <col min="5882" max="5882" width="8.85546875" style="43" customWidth="1"/>
    <col min="5883" max="6126" width="11.42578125" style="43"/>
    <col min="6127" max="6127" width="2.28515625" style="43" customWidth="1"/>
    <col min="6128" max="6129" width="11.42578125" style="43"/>
    <col min="6130" max="6130" width="4.85546875" style="43" customWidth="1"/>
    <col min="6131" max="6132" width="5.140625" style="43" customWidth="1"/>
    <col min="6133" max="6133" width="6.28515625" style="43" customWidth="1"/>
    <col min="6134" max="6134" width="5.7109375" style="43" customWidth="1"/>
    <col min="6135" max="6135" width="5.42578125" style="43" customWidth="1"/>
    <col min="6136" max="6136" width="3.85546875" style="43" customWidth="1"/>
    <col min="6137" max="6137" width="8" style="43" customWidth="1"/>
    <col min="6138" max="6138" width="8.85546875" style="43" customWidth="1"/>
    <col min="6139" max="6382" width="11.42578125" style="43"/>
    <col min="6383" max="6383" width="2.28515625" style="43" customWidth="1"/>
    <col min="6384" max="6385" width="11.42578125" style="43"/>
    <col min="6386" max="6386" width="4.85546875" style="43" customWidth="1"/>
    <col min="6387" max="6388" width="5.140625" style="43" customWidth="1"/>
    <col min="6389" max="6389" width="6.28515625" style="43" customWidth="1"/>
    <col min="6390" max="6390" width="5.7109375" style="43" customWidth="1"/>
    <col min="6391" max="6391" width="5.42578125" style="43" customWidth="1"/>
    <col min="6392" max="6392" width="3.85546875" style="43" customWidth="1"/>
    <col min="6393" max="6393" width="8" style="43" customWidth="1"/>
    <col min="6394" max="6394" width="8.85546875" style="43" customWidth="1"/>
    <col min="6395" max="6638" width="11.42578125" style="43"/>
    <col min="6639" max="6639" width="2.28515625" style="43" customWidth="1"/>
    <col min="6640" max="6641" width="11.42578125" style="43"/>
    <col min="6642" max="6642" width="4.85546875" style="43" customWidth="1"/>
    <col min="6643" max="6644" width="5.140625" style="43" customWidth="1"/>
    <col min="6645" max="6645" width="6.28515625" style="43" customWidth="1"/>
    <col min="6646" max="6646" width="5.7109375" style="43" customWidth="1"/>
    <col min="6647" max="6647" width="5.42578125" style="43" customWidth="1"/>
    <col min="6648" max="6648" width="3.85546875" style="43" customWidth="1"/>
    <col min="6649" max="6649" width="8" style="43" customWidth="1"/>
    <col min="6650" max="6650" width="8.85546875" style="43" customWidth="1"/>
    <col min="6651" max="6894" width="11.42578125" style="43"/>
    <col min="6895" max="6895" width="2.28515625" style="43" customWidth="1"/>
    <col min="6896" max="6897" width="11.42578125" style="43"/>
    <col min="6898" max="6898" width="4.85546875" style="43" customWidth="1"/>
    <col min="6899" max="6900" width="5.140625" style="43" customWidth="1"/>
    <col min="6901" max="6901" width="6.28515625" style="43" customWidth="1"/>
    <col min="6902" max="6902" width="5.7109375" style="43" customWidth="1"/>
    <col min="6903" max="6903" width="5.42578125" style="43" customWidth="1"/>
    <col min="6904" max="6904" width="3.85546875" style="43" customWidth="1"/>
    <col min="6905" max="6905" width="8" style="43" customWidth="1"/>
    <col min="6906" max="6906" width="8.85546875" style="43" customWidth="1"/>
    <col min="6907" max="7150" width="11.42578125" style="43"/>
    <col min="7151" max="7151" width="2.28515625" style="43" customWidth="1"/>
    <col min="7152" max="7153" width="11.42578125" style="43"/>
    <col min="7154" max="7154" width="4.85546875" style="43" customWidth="1"/>
    <col min="7155" max="7156" width="5.140625" style="43" customWidth="1"/>
    <col min="7157" max="7157" width="6.28515625" style="43" customWidth="1"/>
    <col min="7158" max="7158" width="5.7109375" style="43" customWidth="1"/>
    <col min="7159" max="7159" width="5.42578125" style="43" customWidth="1"/>
    <col min="7160" max="7160" width="3.85546875" style="43" customWidth="1"/>
    <col min="7161" max="7161" width="8" style="43" customWidth="1"/>
    <col min="7162" max="7162" width="8.85546875" style="43" customWidth="1"/>
    <col min="7163" max="7406" width="11.42578125" style="43"/>
    <col min="7407" max="7407" width="2.28515625" style="43" customWidth="1"/>
    <col min="7408" max="7409" width="11.42578125" style="43"/>
    <col min="7410" max="7410" width="4.85546875" style="43" customWidth="1"/>
    <col min="7411" max="7412" width="5.140625" style="43" customWidth="1"/>
    <col min="7413" max="7413" width="6.28515625" style="43" customWidth="1"/>
    <col min="7414" max="7414" width="5.7109375" style="43" customWidth="1"/>
    <col min="7415" max="7415" width="5.42578125" style="43" customWidth="1"/>
    <col min="7416" max="7416" width="3.85546875" style="43" customWidth="1"/>
    <col min="7417" max="7417" width="8" style="43" customWidth="1"/>
    <col min="7418" max="7418" width="8.85546875" style="43" customWidth="1"/>
    <col min="7419" max="7662" width="11.42578125" style="43"/>
    <col min="7663" max="7663" width="2.28515625" style="43" customWidth="1"/>
    <col min="7664" max="7665" width="11.42578125" style="43"/>
    <col min="7666" max="7666" width="4.85546875" style="43" customWidth="1"/>
    <col min="7667" max="7668" width="5.140625" style="43" customWidth="1"/>
    <col min="7669" max="7669" width="6.28515625" style="43" customWidth="1"/>
    <col min="7670" max="7670" width="5.7109375" style="43" customWidth="1"/>
    <col min="7671" max="7671" width="5.42578125" style="43" customWidth="1"/>
    <col min="7672" max="7672" width="3.85546875" style="43" customWidth="1"/>
    <col min="7673" max="7673" width="8" style="43" customWidth="1"/>
    <col min="7674" max="7674" width="8.85546875" style="43" customWidth="1"/>
    <col min="7675" max="7918" width="11.42578125" style="43"/>
    <col min="7919" max="7919" width="2.28515625" style="43" customWidth="1"/>
    <col min="7920" max="7921" width="11.42578125" style="43"/>
    <col min="7922" max="7922" width="4.85546875" style="43" customWidth="1"/>
    <col min="7923" max="7924" width="5.140625" style="43" customWidth="1"/>
    <col min="7925" max="7925" width="6.28515625" style="43" customWidth="1"/>
    <col min="7926" max="7926" width="5.7109375" style="43" customWidth="1"/>
    <col min="7927" max="7927" width="5.42578125" style="43" customWidth="1"/>
    <col min="7928" max="7928" width="3.85546875" style="43" customWidth="1"/>
    <col min="7929" max="7929" width="8" style="43" customWidth="1"/>
    <col min="7930" max="7930" width="8.85546875" style="43" customWidth="1"/>
    <col min="7931" max="8174" width="11.42578125" style="43"/>
    <col min="8175" max="8175" width="2.28515625" style="43" customWidth="1"/>
    <col min="8176" max="8177" width="11.42578125" style="43"/>
    <col min="8178" max="8178" width="4.85546875" style="43" customWidth="1"/>
    <col min="8179" max="8180" width="5.140625" style="43" customWidth="1"/>
    <col min="8181" max="8181" width="6.28515625" style="43" customWidth="1"/>
    <col min="8182" max="8182" width="5.7109375" style="43" customWidth="1"/>
    <col min="8183" max="8183" width="5.42578125" style="43" customWidth="1"/>
    <col min="8184" max="8184" width="3.85546875" style="43" customWidth="1"/>
    <col min="8185" max="8185" width="8" style="43" customWidth="1"/>
    <col min="8186" max="8186" width="8.85546875" style="43" customWidth="1"/>
    <col min="8187" max="8430" width="11.42578125" style="43"/>
    <col min="8431" max="8431" width="2.28515625" style="43" customWidth="1"/>
    <col min="8432" max="8433" width="11.42578125" style="43"/>
    <col min="8434" max="8434" width="4.85546875" style="43" customWidth="1"/>
    <col min="8435" max="8436" width="5.140625" style="43" customWidth="1"/>
    <col min="8437" max="8437" width="6.28515625" style="43" customWidth="1"/>
    <col min="8438" max="8438" width="5.7109375" style="43" customWidth="1"/>
    <col min="8439" max="8439" width="5.42578125" style="43" customWidth="1"/>
    <col min="8440" max="8440" width="3.85546875" style="43" customWidth="1"/>
    <col min="8441" max="8441" width="8" style="43" customWidth="1"/>
    <col min="8442" max="8442" width="8.85546875" style="43" customWidth="1"/>
    <col min="8443" max="8686" width="11.42578125" style="43"/>
    <col min="8687" max="8687" width="2.28515625" style="43" customWidth="1"/>
    <col min="8688" max="8689" width="11.42578125" style="43"/>
    <col min="8690" max="8690" width="4.85546875" style="43" customWidth="1"/>
    <col min="8691" max="8692" width="5.140625" style="43" customWidth="1"/>
    <col min="8693" max="8693" width="6.28515625" style="43" customWidth="1"/>
    <col min="8694" max="8694" width="5.7109375" style="43" customWidth="1"/>
    <col min="8695" max="8695" width="5.42578125" style="43" customWidth="1"/>
    <col min="8696" max="8696" width="3.85546875" style="43" customWidth="1"/>
    <col min="8697" max="8697" width="8" style="43" customWidth="1"/>
    <col min="8698" max="8698" width="8.85546875" style="43" customWidth="1"/>
    <col min="8699" max="8942" width="11.42578125" style="43"/>
    <col min="8943" max="8943" width="2.28515625" style="43" customWidth="1"/>
    <col min="8944" max="8945" width="11.42578125" style="43"/>
    <col min="8946" max="8946" width="4.85546875" style="43" customWidth="1"/>
    <col min="8947" max="8948" width="5.140625" style="43" customWidth="1"/>
    <col min="8949" max="8949" width="6.28515625" style="43" customWidth="1"/>
    <col min="8950" max="8950" width="5.7109375" style="43" customWidth="1"/>
    <col min="8951" max="8951" width="5.42578125" style="43" customWidth="1"/>
    <col min="8952" max="8952" width="3.85546875" style="43" customWidth="1"/>
    <col min="8953" max="8953" width="8" style="43" customWidth="1"/>
    <col min="8954" max="8954" width="8.85546875" style="43" customWidth="1"/>
    <col min="8955" max="9198" width="11.42578125" style="43"/>
    <col min="9199" max="9199" width="2.28515625" style="43" customWidth="1"/>
    <col min="9200" max="9201" width="11.42578125" style="43"/>
    <col min="9202" max="9202" width="4.85546875" style="43" customWidth="1"/>
    <col min="9203" max="9204" width="5.140625" style="43" customWidth="1"/>
    <col min="9205" max="9205" width="6.28515625" style="43" customWidth="1"/>
    <col min="9206" max="9206" width="5.7109375" style="43" customWidth="1"/>
    <col min="9207" max="9207" width="5.42578125" style="43" customWidth="1"/>
    <col min="9208" max="9208" width="3.85546875" style="43" customWidth="1"/>
    <col min="9209" max="9209" width="8" style="43" customWidth="1"/>
    <col min="9210" max="9210" width="8.85546875" style="43" customWidth="1"/>
    <col min="9211" max="9454" width="11.42578125" style="43"/>
    <col min="9455" max="9455" width="2.28515625" style="43" customWidth="1"/>
    <col min="9456" max="9457" width="11.42578125" style="43"/>
    <col min="9458" max="9458" width="4.85546875" style="43" customWidth="1"/>
    <col min="9459" max="9460" width="5.140625" style="43" customWidth="1"/>
    <col min="9461" max="9461" width="6.28515625" style="43" customWidth="1"/>
    <col min="9462" max="9462" width="5.7109375" style="43" customWidth="1"/>
    <col min="9463" max="9463" width="5.42578125" style="43" customWidth="1"/>
    <col min="9464" max="9464" width="3.85546875" style="43" customWidth="1"/>
    <col min="9465" max="9465" width="8" style="43" customWidth="1"/>
    <col min="9466" max="9466" width="8.85546875" style="43" customWidth="1"/>
    <col min="9467" max="9710" width="11.42578125" style="43"/>
    <col min="9711" max="9711" width="2.28515625" style="43" customWidth="1"/>
    <col min="9712" max="9713" width="11.42578125" style="43"/>
    <col min="9714" max="9714" width="4.85546875" style="43" customWidth="1"/>
    <col min="9715" max="9716" width="5.140625" style="43" customWidth="1"/>
    <col min="9717" max="9717" width="6.28515625" style="43" customWidth="1"/>
    <col min="9718" max="9718" width="5.7109375" style="43" customWidth="1"/>
    <col min="9719" max="9719" width="5.42578125" style="43" customWidth="1"/>
    <col min="9720" max="9720" width="3.85546875" style="43" customWidth="1"/>
    <col min="9721" max="9721" width="8" style="43" customWidth="1"/>
    <col min="9722" max="9722" width="8.85546875" style="43" customWidth="1"/>
    <col min="9723" max="9966" width="11.42578125" style="43"/>
    <col min="9967" max="9967" width="2.28515625" style="43" customWidth="1"/>
    <col min="9968" max="9969" width="11.42578125" style="43"/>
    <col min="9970" max="9970" width="4.85546875" style="43" customWidth="1"/>
    <col min="9971" max="9972" width="5.140625" style="43" customWidth="1"/>
    <col min="9973" max="9973" width="6.28515625" style="43" customWidth="1"/>
    <col min="9974" max="9974" width="5.7109375" style="43" customWidth="1"/>
    <col min="9975" max="9975" width="5.42578125" style="43" customWidth="1"/>
    <col min="9976" max="9976" width="3.85546875" style="43" customWidth="1"/>
    <col min="9977" max="9977" width="8" style="43" customWidth="1"/>
    <col min="9978" max="9978" width="8.85546875" style="43" customWidth="1"/>
    <col min="9979" max="10222" width="11.42578125" style="43"/>
    <col min="10223" max="10223" width="2.28515625" style="43" customWidth="1"/>
    <col min="10224" max="10225" width="11.42578125" style="43"/>
    <col min="10226" max="10226" width="4.85546875" style="43" customWidth="1"/>
    <col min="10227" max="10228" width="5.140625" style="43" customWidth="1"/>
    <col min="10229" max="10229" width="6.28515625" style="43" customWidth="1"/>
    <col min="10230" max="10230" width="5.7109375" style="43" customWidth="1"/>
    <col min="10231" max="10231" width="5.42578125" style="43" customWidth="1"/>
    <col min="10232" max="10232" width="3.85546875" style="43" customWidth="1"/>
    <col min="10233" max="10233" width="8" style="43" customWidth="1"/>
    <col min="10234" max="10234" width="8.85546875" style="43" customWidth="1"/>
    <col min="10235" max="10478" width="11.42578125" style="43"/>
    <col min="10479" max="10479" width="2.28515625" style="43" customWidth="1"/>
    <col min="10480" max="10481" width="11.42578125" style="43"/>
    <col min="10482" max="10482" width="4.85546875" style="43" customWidth="1"/>
    <col min="10483" max="10484" width="5.140625" style="43" customWidth="1"/>
    <col min="10485" max="10485" width="6.28515625" style="43" customWidth="1"/>
    <col min="10486" max="10486" width="5.7109375" style="43" customWidth="1"/>
    <col min="10487" max="10487" width="5.42578125" style="43" customWidth="1"/>
    <col min="10488" max="10488" width="3.85546875" style="43" customWidth="1"/>
    <col min="10489" max="10489" width="8" style="43" customWidth="1"/>
    <col min="10490" max="10490" width="8.85546875" style="43" customWidth="1"/>
    <col min="10491" max="10734" width="11.42578125" style="43"/>
    <col min="10735" max="10735" width="2.28515625" style="43" customWidth="1"/>
    <col min="10736" max="10737" width="11.42578125" style="43"/>
    <col min="10738" max="10738" width="4.85546875" style="43" customWidth="1"/>
    <col min="10739" max="10740" width="5.140625" style="43" customWidth="1"/>
    <col min="10741" max="10741" width="6.28515625" style="43" customWidth="1"/>
    <col min="10742" max="10742" width="5.7109375" style="43" customWidth="1"/>
    <col min="10743" max="10743" width="5.42578125" style="43" customWidth="1"/>
    <col min="10744" max="10744" width="3.85546875" style="43" customWidth="1"/>
    <col min="10745" max="10745" width="8" style="43" customWidth="1"/>
    <col min="10746" max="10746" width="8.85546875" style="43" customWidth="1"/>
    <col min="10747" max="10990" width="11.42578125" style="43"/>
    <col min="10991" max="10991" width="2.28515625" style="43" customWidth="1"/>
    <col min="10992" max="10993" width="11.42578125" style="43"/>
    <col min="10994" max="10994" width="4.85546875" style="43" customWidth="1"/>
    <col min="10995" max="10996" width="5.140625" style="43" customWidth="1"/>
    <col min="10997" max="10997" width="6.28515625" style="43" customWidth="1"/>
    <col min="10998" max="10998" width="5.7109375" style="43" customWidth="1"/>
    <col min="10999" max="10999" width="5.42578125" style="43" customWidth="1"/>
    <col min="11000" max="11000" width="3.85546875" style="43" customWidth="1"/>
    <col min="11001" max="11001" width="8" style="43" customWidth="1"/>
    <col min="11002" max="11002" width="8.85546875" style="43" customWidth="1"/>
    <col min="11003" max="11246" width="11.42578125" style="43"/>
    <col min="11247" max="11247" width="2.28515625" style="43" customWidth="1"/>
    <col min="11248" max="11249" width="11.42578125" style="43"/>
    <col min="11250" max="11250" width="4.85546875" style="43" customWidth="1"/>
    <col min="11251" max="11252" width="5.140625" style="43" customWidth="1"/>
    <col min="11253" max="11253" width="6.28515625" style="43" customWidth="1"/>
    <col min="11254" max="11254" width="5.7109375" style="43" customWidth="1"/>
    <col min="11255" max="11255" width="5.42578125" style="43" customWidth="1"/>
    <col min="11256" max="11256" width="3.85546875" style="43" customWidth="1"/>
    <col min="11257" max="11257" width="8" style="43" customWidth="1"/>
    <col min="11258" max="11258" width="8.85546875" style="43" customWidth="1"/>
    <col min="11259" max="11502" width="11.42578125" style="43"/>
    <col min="11503" max="11503" width="2.28515625" style="43" customWidth="1"/>
    <col min="11504" max="11505" width="11.42578125" style="43"/>
    <col min="11506" max="11506" width="4.85546875" style="43" customWidth="1"/>
    <col min="11507" max="11508" width="5.140625" style="43" customWidth="1"/>
    <col min="11509" max="11509" width="6.28515625" style="43" customWidth="1"/>
    <col min="11510" max="11510" width="5.7109375" style="43" customWidth="1"/>
    <col min="11511" max="11511" width="5.42578125" style="43" customWidth="1"/>
    <col min="11512" max="11512" width="3.85546875" style="43" customWidth="1"/>
    <col min="11513" max="11513" width="8" style="43" customWidth="1"/>
    <col min="11514" max="11514" width="8.85546875" style="43" customWidth="1"/>
    <col min="11515" max="11758" width="11.42578125" style="43"/>
    <col min="11759" max="11759" width="2.28515625" style="43" customWidth="1"/>
    <col min="11760" max="11761" width="11.42578125" style="43"/>
    <col min="11762" max="11762" width="4.85546875" style="43" customWidth="1"/>
    <col min="11763" max="11764" width="5.140625" style="43" customWidth="1"/>
    <col min="11765" max="11765" width="6.28515625" style="43" customWidth="1"/>
    <col min="11766" max="11766" width="5.7109375" style="43" customWidth="1"/>
    <col min="11767" max="11767" width="5.42578125" style="43" customWidth="1"/>
    <col min="11768" max="11768" width="3.85546875" style="43" customWidth="1"/>
    <col min="11769" max="11769" width="8" style="43" customWidth="1"/>
    <col min="11770" max="11770" width="8.85546875" style="43" customWidth="1"/>
    <col min="11771" max="12014" width="11.42578125" style="43"/>
    <col min="12015" max="12015" width="2.28515625" style="43" customWidth="1"/>
    <col min="12016" max="12017" width="11.42578125" style="43"/>
    <col min="12018" max="12018" width="4.85546875" style="43" customWidth="1"/>
    <col min="12019" max="12020" width="5.140625" style="43" customWidth="1"/>
    <col min="12021" max="12021" width="6.28515625" style="43" customWidth="1"/>
    <col min="12022" max="12022" width="5.7109375" style="43" customWidth="1"/>
    <col min="12023" max="12023" width="5.42578125" style="43" customWidth="1"/>
    <col min="12024" max="12024" width="3.85546875" style="43" customWidth="1"/>
    <col min="12025" max="12025" width="8" style="43" customWidth="1"/>
    <col min="12026" max="12026" width="8.85546875" style="43" customWidth="1"/>
    <col min="12027" max="12270" width="11.42578125" style="43"/>
    <col min="12271" max="12271" width="2.28515625" style="43" customWidth="1"/>
    <col min="12272" max="12273" width="11.42578125" style="43"/>
    <col min="12274" max="12274" width="4.85546875" style="43" customWidth="1"/>
    <col min="12275" max="12276" width="5.140625" style="43" customWidth="1"/>
    <col min="12277" max="12277" width="6.28515625" style="43" customWidth="1"/>
    <col min="12278" max="12278" width="5.7109375" style="43" customWidth="1"/>
    <col min="12279" max="12279" width="5.42578125" style="43" customWidth="1"/>
    <col min="12280" max="12280" width="3.85546875" style="43" customWidth="1"/>
    <col min="12281" max="12281" width="8" style="43" customWidth="1"/>
    <col min="12282" max="12282" width="8.85546875" style="43" customWidth="1"/>
    <col min="12283" max="12526" width="11.42578125" style="43"/>
    <col min="12527" max="12527" width="2.28515625" style="43" customWidth="1"/>
    <col min="12528" max="12529" width="11.42578125" style="43"/>
    <col min="12530" max="12530" width="4.85546875" style="43" customWidth="1"/>
    <col min="12531" max="12532" width="5.140625" style="43" customWidth="1"/>
    <col min="12533" max="12533" width="6.28515625" style="43" customWidth="1"/>
    <col min="12534" max="12534" width="5.7109375" style="43" customWidth="1"/>
    <col min="12535" max="12535" width="5.42578125" style="43" customWidth="1"/>
    <col min="12536" max="12536" width="3.85546875" style="43" customWidth="1"/>
    <col min="12537" max="12537" width="8" style="43" customWidth="1"/>
    <col min="12538" max="12538" width="8.85546875" style="43" customWidth="1"/>
    <col min="12539" max="12782" width="11.42578125" style="43"/>
    <col min="12783" max="12783" width="2.28515625" style="43" customWidth="1"/>
    <col min="12784" max="12785" width="11.42578125" style="43"/>
    <col min="12786" max="12786" width="4.85546875" style="43" customWidth="1"/>
    <col min="12787" max="12788" width="5.140625" style="43" customWidth="1"/>
    <col min="12789" max="12789" width="6.28515625" style="43" customWidth="1"/>
    <col min="12790" max="12790" width="5.7109375" style="43" customWidth="1"/>
    <col min="12791" max="12791" width="5.42578125" style="43" customWidth="1"/>
    <col min="12792" max="12792" width="3.85546875" style="43" customWidth="1"/>
    <col min="12793" max="12793" width="8" style="43" customWidth="1"/>
    <col min="12794" max="12794" width="8.85546875" style="43" customWidth="1"/>
    <col min="12795" max="13038" width="11.42578125" style="43"/>
    <col min="13039" max="13039" width="2.28515625" style="43" customWidth="1"/>
    <col min="13040" max="13041" width="11.42578125" style="43"/>
    <col min="13042" max="13042" width="4.85546875" style="43" customWidth="1"/>
    <col min="13043" max="13044" width="5.140625" style="43" customWidth="1"/>
    <col min="13045" max="13045" width="6.28515625" style="43" customWidth="1"/>
    <col min="13046" max="13046" width="5.7109375" style="43" customWidth="1"/>
    <col min="13047" max="13047" width="5.42578125" style="43" customWidth="1"/>
    <col min="13048" max="13048" width="3.85546875" style="43" customWidth="1"/>
    <col min="13049" max="13049" width="8" style="43" customWidth="1"/>
    <col min="13050" max="13050" width="8.85546875" style="43" customWidth="1"/>
    <col min="13051" max="13294" width="11.42578125" style="43"/>
    <col min="13295" max="13295" width="2.28515625" style="43" customWidth="1"/>
    <col min="13296" max="13297" width="11.42578125" style="43"/>
    <col min="13298" max="13298" width="4.85546875" style="43" customWidth="1"/>
    <col min="13299" max="13300" width="5.140625" style="43" customWidth="1"/>
    <col min="13301" max="13301" width="6.28515625" style="43" customWidth="1"/>
    <col min="13302" max="13302" width="5.7109375" style="43" customWidth="1"/>
    <col min="13303" max="13303" width="5.42578125" style="43" customWidth="1"/>
    <col min="13304" max="13304" width="3.85546875" style="43" customWidth="1"/>
    <col min="13305" max="13305" width="8" style="43" customWidth="1"/>
    <col min="13306" max="13306" width="8.85546875" style="43" customWidth="1"/>
    <col min="13307" max="13550" width="11.42578125" style="43"/>
    <col min="13551" max="13551" width="2.28515625" style="43" customWidth="1"/>
    <col min="13552" max="13553" width="11.42578125" style="43"/>
    <col min="13554" max="13554" width="4.85546875" style="43" customWidth="1"/>
    <col min="13555" max="13556" width="5.140625" style="43" customWidth="1"/>
    <col min="13557" max="13557" width="6.28515625" style="43" customWidth="1"/>
    <col min="13558" max="13558" width="5.7109375" style="43" customWidth="1"/>
    <col min="13559" max="13559" width="5.42578125" style="43" customWidth="1"/>
    <col min="13560" max="13560" width="3.85546875" style="43" customWidth="1"/>
    <col min="13561" max="13561" width="8" style="43" customWidth="1"/>
    <col min="13562" max="13562" width="8.85546875" style="43" customWidth="1"/>
    <col min="13563" max="13806" width="11.42578125" style="43"/>
    <col min="13807" max="13807" width="2.28515625" style="43" customWidth="1"/>
    <col min="13808" max="13809" width="11.42578125" style="43"/>
    <col min="13810" max="13810" width="4.85546875" style="43" customWidth="1"/>
    <col min="13811" max="13812" width="5.140625" style="43" customWidth="1"/>
    <col min="13813" max="13813" width="6.28515625" style="43" customWidth="1"/>
    <col min="13814" max="13814" width="5.7109375" style="43" customWidth="1"/>
    <col min="13815" max="13815" width="5.42578125" style="43" customWidth="1"/>
    <col min="13816" max="13816" width="3.85546875" style="43" customWidth="1"/>
    <col min="13817" max="13817" width="8" style="43" customWidth="1"/>
    <col min="13818" max="13818" width="8.85546875" style="43" customWidth="1"/>
    <col min="13819" max="14062" width="11.42578125" style="43"/>
    <col min="14063" max="14063" width="2.28515625" style="43" customWidth="1"/>
    <col min="14064" max="14065" width="11.42578125" style="43"/>
    <col min="14066" max="14066" width="4.85546875" style="43" customWidth="1"/>
    <col min="14067" max="14068" width="5.140625" style="43" customWidth="1"/>
    <col min="14069" max="14069" width="6.28515625" style="43" customWidth="1"/>
    <col min="14070" max="14070" width="5.7109375" style="43" customWidth="1"/>
    <col min="14071" max="14071" width="5.42578125" style="43" customWidth="1"/>
    <col min="14072" max="14072" width="3.85546875" style="43" customWidth="1"/>
    <col min="14073" max="14073" width="8" style="43" customWidth="1"/>
    <col min="14074" max="14074" width="8.85546875" style="43" customWidth="1"/>
    <col min="14075" max="14318" width="11.42578125" style="43"/>
    <col min="14319" max="14319" width="2.28515625" style="43" customWidth="1"/>
    <col min="14320" max="14321" width="11.42578125" style="43"/>
    <col min="14322" max="14322" width="4.85546875" style="43" customWidth="1"/>
    <col min="14323" max="14324" width="5.140625" style="43" customWidth="1"/>
    <col min="14325" max="14325" width="6.28515625" style="43" customWidth="1"/>
    <col min="14326" max="14326" width="5.7109375" style="43" customWidth="1"/>
    <col min="14327" max="14327" width="5.42578125" style="43" customWidth="1"/>
    <col min="14328" max="14328" width="3.85546875" style="43" customWidth="1"/>
    <col min="14329" max="14329" width="8" style="43" customWidth="1"/>
    <col min="14330" max="14330" width="8.85546875" style="43" customWidth="1"/>
    <col min="14331" max="14574" width="11.42578125" style="43"/>
    <col min="14575" max="14575" width="2.28515625" style="43" customWidth="1"/>
    <col min="14576" max="14577" width="11.42578125" style="43"/>
    <col min="14578" max="14578" width="4.85546875" style="43" customWidth="1"/>
    <col min="14579" max="14580" width="5.140625" style="43" customWidth="1"/>
    <col min="14581" max="14581" width="6.28515625" style="43" customWidth="1"/>
    <col min="14582" max="14582" width="5.7109375" style="43" customWidth="1"/>
    <col min="14583" max="14583" width="5.42578125" style="43" customWidth="1"/>
    <col min="14584" max="14584" width="3.85546875" style="43" customWidth="1"/>
    <col min="14585" max="14585" width="8" style="43" customWidth="1"/>
    <col min="14586" max="14586" width="8.85546875" style="43" customWidth="1"/>
    <col min="14587" max="14830" width="11.42578125" style="43"/>
    <col min="14831" max="14831" width="2.28515625" style="43" customWidth="1"/>
    <col min="14832" max="14833" width="11.42578125" style="43"/>
    <col min="14834" max="14834" width="4.85546875" style="43" customWidth="1"/>
    <col min="14835" max="14836" width="5.140625" style="43" customWidth="1"/>
    <col min="14837" max="14837" width="6.28515625" style="43" customWidth="1"/>
    <col min="14838" max="14838" width="5.7109375" style="43" customWidth="1"/>
    <col min="14839" max="14839" width="5.42578125" style="43" customWidth="1"/>
    <col min="14840" max="14840" width="3.85546875" style="43" customWidth="1"/>
    <col min="14841" max="14841" width="8" style="43" customWidth="1"/>
    <col min="14842" max="14842" width="8.85546875" style="43" customWidth="1"/>
    <col min="14843" max="15086" width="11.42578125" style="43"/>
    <col min="15087" max="15087" width="2.28515625" style="43" customWidth="1"/>
    <col min="15088" max="15089" width="11.42578125" style="43"/>
    <col min="15090" max="15090" width="4.85546875" style="43" customWidth="1"/>
    <col min="15091" max="15092" width="5.140625" style="43" customWidth="1"/>
    <col min="15093" max="15093" width="6.28515625" style="43" customWidth="1"/>
    <col min="15094" max="15094" width="5.7109375" style="43" customWidth="1"/>
    <col min="15095" max="15095" width="5.42578125" style="43" customWidth="1"/>
    <col min="15096" max="15096" width="3.85546875" style="43" customWidth="1"/>
    <col min="15097" max="15097" width="8" style="43" customWidth="1"/>
    <col min="15098" max="15098" width="8.85546875" style="43" customWidth="1"/>
    <col min="15099" max="15342" width="11.42578125" style="43"/>
    <col min="15343" max="15343" width="2.28515625" style="43" customWidth="1"/>
    <col min="15344" max="15345" width="11.42578125" style="43"/>
    <col min="15346" max="15346" width="4.85546875" style="43" customWidth="1"/>
    <col min="15347" max="15348" width="5.140625" style="43" customWidth="1"/>
    <col min="15349" max="15349" width="6.28515625" style="43" customWidth="1"/>
    <col min="15350" max="15350" width="5.7109375" style="43" customWidth="1"/>
    <col min="15351" max="15351" width="5.42578125" style="43" customWidth="1"/>
    <col min="15352" max="15352" width="3.85546875" style="43" customWidth="1"/>
    <col min="15353" max="15353" width="8" style="43" customWidth="1"/>
    <col min="15354" max="15354" width="8.85546875" style="43" customWidth="1"/>
    <col min="15355" max="15598" width="11.42578125" style="43"/>
    <col min="15599" max="15599" width="2.28515625" style="43" customWidth="1"/>
    <col min="15600" max="15601" width="11.42578125" style="43"/>
    <col min="15602" max="15602" width="4.85546875" style="43" customWidth="1"/>
    <col min="15603" max="15604" width="5.140625" style="43" customWidth="1"/>
    <col min="15605" max="15605" width="6.28515625" style="43" customWidth="1"/>
    <col min="15606" max="15606" width="5.7109375" style="43" customWidth="1"/>
    <col min="15607" max="15607" width="5.42578125" style="43" customWidth="1"/>
    <col min="15608" max="15608" width="3.85546875" style="43" customWidth="1"/>
    <col min="15609" max="15609" width="8" style="43" customWidth="1"/>
    <col min="15610" max="15610" width="8.85546875" style="43" customWidth="1"/>
    <col min="15611" max="15854" width="11.42578125" style="43"/>
    <col min="15855" max="15855" width="2.28515625" style="43" customWidth="1"/>
    <col min="15856" max="15857" width="11.42578125" style="43"/>
    <col min="15858" max="15858" width="4.85546875" style="43" customWidth="1"/>
    <col min="15859" max="15860" width="5.140625" style="43" customWidth="1"/>
    <col min="15861" max="15861" width="6.28515625" style="43" customWidth="1"/>
    <col min="15862" max="15862" width="5.7109375" style="43" customWidth="1"/>
    <col min="15863" max="15863" width="5.42578125" style="43" customWidth="1"/>
    <col min="15864" max="15864" width="3.85546875" style="43" customWidth="1"/>
    <col min="15865" max="15865" width="8" style="43" customWidth="1"/>
    <col min="15866" max="15866" width="8.85546875" style="43" customWidth="1"/>
    <col min="15867" max="16110" width="11.42578125" style="43"/>
    <col min="16111" max="16111" width="2.28515625" style="43" customWidth="1"/>
    <col min="16112" max="16113" width="11.42578125" style="43"/>
    <col min="16114" max="16114" width="4.85546875" style="43" customWidth="1"/>
    <col min="16115" max="16116" width="5.140625" style="43" customWidth="1"/>
    <col min="16117" max="16117" width="6.28515625" style="43" customWidth="1"/>
    <col min="16118" max="16118" width="5.7109375" style="43" customWidth="1"/>
    <col min="16119" max="16119" width="5.42578125" style="43" customWidth="1"/>
    <col min="16120" max="16120" width="3.85546875" style="43" customWidth="1"/>
    <col min="16121" max="16121" width="8" style="43" customWidth="1"/>
    <col min="16122" max="16122" width="8.85546875" style="43" customWidth="1"/>
    <col min="16123" max="16384" width="11.42578125" style="43"/>
  </cols>
  <sheetData>
    <row r="1" spans="1:17" ht="12.75" customHeight="1" x14ac:dyDescent="0.2"/>
    <row r="2" spans="1:17" ht="12.75" customHeight="1" x14ac:dyDescent="0.2">
      <c r="B2" s="130"/>
    </row>
    <row r="3" spans="1:17" ht="12.75" customHeight="1" x14ac:dyDescent="0.2">
      <c r="B3" s="130"/>
    </row>
    <row r="4" spans="1:17" ht="23.25" x14ac:dyDescent="0.35">
      <c r="B4" s="130"/>
      <c r="E4"/>
      <c r="F4"/>
      <c r="G4"/>
      <c r="H4"/>
      <c r="I4" s="122" t="str">
        <f>'T2'!D2</f>
        <v>Matchs du 2e tour</v>
      </c>
      <c r="J4" s="122"/>
      <c r="K4" s="123"/>
      <c r="L4" s="123"/>
      <c r="M4"/>
      <c r="N4"/>
      <c r="O4"/>
      <c r="P4" s="48"/>
      <c r="Q4"/>
    </row>
    <row r="5" spans="1:17" ht="28.5" customHeight="1" x14ac:dyDescent="0.35">
      <c r="B5" s="130"/>
      <c r="E5"/>
      <c r="F5"/>
      <c r="G5"/>
      <c r="H5"/>
      <c r="I5" s="131" t="str">
        <f>'T2'!D4</f>
        <v>Série 1 - Tableau 1 - 12 tireurs</v>
      </c>
      <c r="J5"/>
      <c r="K5" s="45"/>
      <c r="L5" s="45"/>
      <c r="M5"/>
      <c r="N5"/>
      <c r="O5"/>
      <c r="P5" s="48"/>
      <c r="Q5"/>
    </row>
    <row r="6" spans="1:17" ht="12.75" customHeight="1" x14ac:dyDescent="0.2">
      <c r="B6" s="130"/>
      <c r="E6"/>
      <c r="F6"/>
      <c r="G6"/>
      <c r="H6"/>
      <c r="I6"/>
      <c r="J6"/>
      <c r="K6" s="45"/>
      <c r="L6" s="45"/>
      <c r="M6"/>
      <c r="N6"/>
      <c r="O6"/>
      <c r="P6" s="48"/>
      <c r="Q6"/>
    </row>
    <row r="7" spans="1:17" ht="12.75" customHeight="1" thickBot="1" x14ac:dyDescent="0.25">
      <c r="B7" s="130"/>
      <c r="E7"/>
      <c r="F7"/>
      <c r="G7"/>
      <c r="H7"/>
      <c r="I7"/>
      <c r="J7"/>
      <c r="K7" s="45"/>
      <c r="L7" s="45"/>
      <c r="M7"/>
      <c r="N7"/>
      <c r="O7"/>
      <c r="P7" s="48"/>
      <c r="Q7"/>
    </row>
    <row r="8" spans="1:17" ht="20.100000000000001" customHeight="1" x14ac:dyDescent="0.2">
      <c r="B8" s="130"/>
      <c r="E8"/>
      <c r="F8" s="585" t="str">
        <f>'T2'!B7</f>
        <v>GOYEC LUDOVIC</v>
      </c>
      <c r="G8" s="314">
        <f>'T2'!D7</f>
        <v>1</v>
      </c>
      <c r="H8" s="266">
        <v>1</v>
      </c>
      <c r="I8" s="266">
        <v>2</v>
      </c>
      <c r="J8" s="266">
        <v>3</v>
      </c>
      <c r="K8" s="124" t="s">
        <v>129</v>
      </c>
      <c r="L8" s="315" t="s">
        <v>130</v>
      </c>
      <c r="M8" s="585" t="s">
        <v>179</v>
      </c>
      <c r="N8" s="588"/>
      <c r="O8" s="480"/>
      <c r="P8" s="483" t="s">
        <v>180</v>
      </c>
      <c r="Q8"/>
    </row>
    <row r="9" spans="1:17" ht="20.100000000000001" customHeight="1" x14ac:dyDescent="0.2">
      <c r="B9" s="130"/>
      <c r="E9"/>
      <c r="F9" s="586"/>
      <c r="G9" s="264" t="s">
        <v>131</v>
      </c>
      <c r="H9" s="264"/>
      <c r="I9" s="264"/>
      <c r="J9" s="264"/>
      <c r="K9" s="126"/>
      <c r="L9" s="301"/>
      <c r="M9" s="572"/>
      <c r="N9" s="301"/>
      <c r="O9" s="480"/>
      <c r="P9" s="484"/>
      <c r="Q9"/>
    </row>
    <row r="10" spans="1:17" ht="20.100000000000001" customHeight="1" x14ac:dyDescent="0.2">
      <c r="B10" s="130"/>
      <c r="E10"/>
      <c r="F10" s="586"/>
      <c r="G10" s="264" t="s">
        <v>132</v>
      </c>
      <c r="H10" s="264"/>
      <c r="I10" s="264"/>
      <c r="J10" s="264"/>
      <c r="K10" s="126"/>
      <c r="L10" s="311"/>
      <c r="M10" s="572"/>
      <c r="N10" s="301"/>
      <c r="O10" s="480"/>
      <c r="P10" s="484"/>
      <c r="Q10"/>
    </row>
    <row r="11" spans="1:17" ht="20.100000000000001" customHeight="1" thickBot="1" x14ac:dyDescent="0.25">
      <c r="B11" s="130"/>
      <c r="E11"/>
      <c r="F11" s="589"/>
      <c r="G11" s="303" t="s">
        <v>133</v>
      </c>
      <c r="H11" s="303"/>
      <c r="I11" s="303"/>
      <c r="J11" s="303"/>
      <c r="K11" s="270"/>
      <c r="L11" s="316"/>
      <c r="M11" s="573"/>
      <c r="N11" s="304"/>
      <c r="O11" s="480"/>
      <c r="P11" s="485"/>
      <c r="Q11"/>
    </row>
    <row r="12" spans="1:17" ht="20.100000000000001" customHeight="1" x14ac:dyDescent="0.2">
      <c r="B12" s="130"/>
      <c r="E12"/>
      <c r="F12" s="585" t="str">
        <f>'T2'!B8</f>
        <v>LUTHEREAU FABIEN</v>
      </c>
      <c r="G12" s="314">
        <f>'T2'!D8</f>
        <v>2</v>
      </c>
      <c r="H12" s="266">
        <v>1</v>
      </c>
      <c r="I12" s="266">
        <v>2</v>
      </c>
      <c r="J12" s="266">
        <v>3</v>
      </c>
      <c r="K12" s="124" t="s">
        <v>129</v>
      </c>
      <c r="L12" s="315" t="s">
        <v>130</v>
      </c>
      <c r="M12" s="585" t="s">
        <v>179</v>
      </c>
      <c r="N12" s="588"/>
      <c r="O12" s="480"/>
      <c r="P12" s="483" t="s">
        <v>180</v>
      </c>
      <c r="Q12"/>
    </row>
    <row r="13" spans="1:17" ht="20.100000000000001" customHeight="1" x14ac:dyDescent="0.2">
      <c r="B13" s="130"/>
      <c r="E13"/>
      <c r="F13" s="586"/>
      <c r="G13" s="264" t="s">
        <v>131</v>
      </c>
      <c r="H13" s="264"/>
      <c r="I13" s="264"/>
      <c r="J13" s="264"/>
      <c r="K13" s="126"/>
      <c r="L13" s="301"/>
      <c r="M13" s="572"/>
      <c r="N13" s="301"/>
      <c r="O13" s="480"/>
      <c r="P13" s="484"/>
      <c r="Q13"/>
    </row>
    <row r="14" spans="1:17" s="47" customFormat="1" ht="20.100000000000001" customHeight="1" x14ac:dyDescent="0.2">
      <c r="A14" s="130"/>
      <c r="B14" s="130"/>
      <c r="C14" s="43"/>
      <c r="E14"/>
      <c r="F14" s="586"/>
      <c r="G14" s="264" t="s">
        <v>132</v>
      </c>
      <c r="H14" s="264"/>
      <c r="I14" s="264"/>
      <c r="J14" s="264"/>
      <c r="K14" s="126"/>
      <c r="L14" s="311"/>
      <c r="M14" s="572"/>
      <c r="N14" s="301"/>
      <c r="O14" s="480"/>
      <c r="P14" s="484"/>
      <c r="Q14"/>
    </row>
    <row r="15" spans="1:17" s="47" customFormat="1" ht="20.100000000000001" customHeight="1" thickBot="1" x14ac:dyDescent="0.25">
      <c r="A15" s="130"/>
      <c r="B15" s="130"/>
      <c r="C15" s="43"/>
      <c r="E15"/>
      <c r="F15" s="587"/>
      <c r="G15" s="265" t="s">
        <v>133</v>
      </c>
      <c r="H15" s="265"/>
      <c r="I15" s="265"/>
      <c r="J15" s="265"/>
      <c r="K15" s="127"/>
      <c r="L15" s="312"/>
      <c r="M15" s="574"/>
      <c r="N15" s="302"/>
      <c r="O15" s="480"/>
      <c r="P15" s="485"/>
      <c r="Q15"/>
    </row>
    <row r="16" spans="1:17" s="47" customFormat="1" ht="12.75" customHeight="1" x14ac:dyDescent="0.2">
      <c r="A16" s="130"/>
      <c r="B16" s="130"/>
      <c r="C16" s="43"/>
      <c r="E16"/>
      <c r="F16"/>
      <c r="G16"/>
      <c r="H16"/>
      <c r="I16"/>
      <c r="J16"/>
      <c r="K16" s="45"/>
      <c r="L16" s="45"/>
      <c r="M16"/>
      <c r="N16"/>
      <c r="O16"/>
      <c r="P16" s="48"/>
      <c r="Q16"/>
    </row>
    <row r="17" spans="1:17" s="47" customFormat="1" ht="99.95" customHeight="1" x14ac:dyDescent="0.2">
      <c r="A17" s="130"/>
      <c r="B17" s="130"/>
      <c r="C17" s="43"/>
      <c r="E17"/>
      <c r="F17"/>
      <c r="G17"/>
      <c r="H17"/>
      <c r="I17"/>
      <c r="J17"/>
      <c r="K17" s="45"/>
      <c r="L17" s="45"/>
      <c r="M17"/>
      <c r="N17"/>
      <c r="O17"/>
      <c r="P17" s="48"/>
      <c r="Q17"/>
    </row>
    <row r="18" spans="1:17" ht="99.95" customHeight="1" x14ac:dyDescent="0.2">
      <c r="B18" s="130"/>
      <c r="E18"/>
      <c r="F18"/>
      <c r="G18"/>
      <c r="H18"/>
      <c r="I18"/>
      <c r="J18"/>
      <c r="K18" s="45"/>
      <c r="L18" s="45"/>
      <c r="M18"/>
      <c r="N18"/>
      <c r="O18"/>
      <c r="P18" s="48"/>
      <c r="Q18"/>
    </row>
    <row r="19" spans="1:17" ht="99.95" customHeight="1" x14ac:dyDescent="0.2">
      <c r="B19" s="130"/>
    </row>
    <row r="20" spans="1:17" ht="23.25" x14ac:dyDescent="0.35">
      <c r="B20" s="130"/>
      <c r="E20"/>
      <c r="F20"/>
      <c r="G20"/>
      <c r="H20"/>
      <c r="I20" s="122" t="str">
        <f>'T2'!$D$2</f>
        <v>Matchs du 2e tour</v>
      </c>
      <c r="J20" s="122"/>
      <c r="K20" s="123"/>
      <c r="L20" s="123"/>
      <c r="M20"/>
      <c r="N20"/>
      <c r="O20"/>
      <c r="P20" s="48"/>
      <c r="Q20"/>
    </row>
    <row r="21" spans="1:17" ht="23.25" x14ac:dyDescent="0.35">
      <c r="B21" s="130"/>
      <c r="E21"/>
      <c r="F21"/>
      <c r="G21"/>
      <c r="H21"/>
      <c r="I21" s="131" t="str">
        <f>'T2'!$D$4</f>
        <v>Série 1 - Tableau 1 - 12 tireurs</v>
      </c>
      <c r="J21"/>
      <c r="K21" s="45"/>
      <c r="L21" s="45"/>
      <c r="M21"/>
      <c r="N21"/>
      <c r="O21"/>
      <c r="P21" s="48"/>
      <c r="Q21"/>
    </row>
    <row r="22" spans="1:17" ht="12.75" customHeight="1" x14ac:dyDescent="0.2">
      <c r="B22" s="130"/>
      <c r="E22"/>
      <c r="F22"/>
      <c r="G22"/>
      <c r="H22"/>
      <c r="I22"/>
      <c r="J22"/>
      <c r="K22" s="45"/>
      <c r="L22" s="45"/>
      <c r="M22"/>
      <c r="N22"/>
      <c r="O22"/>
      <c r="P22" s="48"/>
      <c r="Q22"/>
    </row>
    <row r="23" spans="1:17" ht="12.75" customHeight="1" thickBot="1" x14ac:dyDescent="0.25">
      <c r="B23" s="130"/>
      <c r="E23"/>
      <c r="F23"/>
      <c r="G23"/>
      <c r="H23"/>
      <c r="I23"/>
      <c r="J23"/>
      <c r="K23" s="45"/>
      <c r="L23" s="45"/>
      <c r="M23"/>
      <c r="N23"/>
      <c r="O23"/>
      <c r="P23" s="48"/>
      <c r="Q23"/>
    </row>
    <row r="24" spans="1:17" ht="20.100000000000001" customHeight="1" x14ac:dyDescent="0.2">
      <c r="B24" s="130"/>
      <c r="E24"/>
      <c r="F24" s="585" t="str">
        <f>'T2'!B10</f>
        <v>MEHDI MEHDI</v>
      </c>
      <c r="G24" s="314" t="s">
        <v>183</v>
      </c>
      <c r="H24" s="266">
        <v>1</v>
      </c>
      <c r="I24" s="266">
        <v>2</v>
      </c>
      <c r="J24" s="266">
        <v>3</v>
      </c>
      <c r="K24" s="124" t="s">
        <v>129</v>
      </c>
      <c r="L24" s="315" t="s">
        <v>130</v>
      </c>
      <c r="M24" s="585" t="s">
        <v>179</v>
      </c>
      <c r="N24" s="588"/>
      <c r="O24" s="480"/>
      <c r="P24" s="483" t="s">
        <v>180</v>
      </c>
      <c r="Q24"/>
    </row>
    <row r="25" spans="1:17" ht="20.100000000000001" customHeight="1" x14ac:dyDescent="0.2">
      <c r="B25" s="130"/>
      <c r="E25"/>
      <c r="F25" s="586"/>
      <c r="G25" s="264" t="s">
        <v>131</v>
      </c>
      <c r="H25" s="264"/>
      <c r="I25" s="12"/>
      <c r="J25" s="264"/>
      <c r="K25" s="126"/>
      <c r="L25" s="301"/>
      <c r="M25" s="572"/>
      <c r="N25" s="301"/>
      <c r="O25" s="480"/>
      <c r="P25" s="484"/>
      <c r="Q25"/>
    </row>
    <row r="26" spans="1:17" ht="20.100000000000001" customHeight="1" x14ac:dyDescent="0.2">
      <c r="B26" s="130"/>
      <c r="E26"/>
      <c r="F26" s="586"/>
      <c r="G26" s="264" t="s">
        <v>132</v>
      </c>
      <c r="H26" s="264"/>
      <c r="I26" s="264"/>
      <c r="J26" s="264"/>
      <c r="K26" s="126"/>
      <c r="L26" s="311"/>
      <c r="M26" s="572"/>
      <c r="N26" s="301"/>
      <c r="O26" s="480"/>
      <c r="P26" s="484"/>
      <c r="Q26"/>
    </row>
    <row r="27" spans="1:17" ht="20.100000000000001" customHeight="1" thickBot="1" x14ac:dyDescent="0.25">
      <c r="B27" s="130"/>
      <c r="E27"/>
      <c r="F27" s="589"/>
      <c r="G27" s="303" t="s">
        <v>133</v>
      </c>
      <c r="H27" s="303"/>
      <c r="I27" s="303"/>
      <c r="J27" s="303"/>
      <c r="K27" s="270"/>
      <c r="L27" s="316"/>
      <c r="M27" s="573"/>
      <c r="N27" s="304"/>
      <c r="O27" s="480"/>
      <c r="P27" s="485"/>
      <c r="Q27"/>
    </row>
    <row r="28" spans="1:17" ht="20.100000000000001" customHeight="1" x14ac:dyDescent="0.2">
      <c r="B28" s="130"/>
      <c r="E28"/>
      <c r="F28" s="585" t="str">
        <f>'T2'!B11</f>
        <v>CENDRIE JEAN PIERRE</v>
      </c>
      <c r="G28" s="314">
        <f>'T2'!D11</f>
        <v>4</v>
      </c>
      <c r="H28" s="266">
        <v>1</v>
      </c>
      <c r="I28" s="266">
        <v>2</v>
      </c>
      <c r="J28" s="266">
        <v>3</v>
      </c>
      <c r="K28" s="124" t="s">
        <v>129</v>
      </c>
      <c r="L28" s="315" t="s">
        <v>130</v>
      </c>
      <c r="M28" s="585" t="s">
        <v>179</v>
      </c>
      <c r="N28" s="588"/>
      <c r="O28" s="480"/>
      <c r="P28" s="483" t="s">
        <v>180</v>
      </c>
      <c r="Q28"/>
    </row>
    <row r="29" spans="1:17" ht="20.100000000000001" customHeight="1" x14ac:dyDescent="0.2">
      <c r="B29" s="130"/>
      <c r="E29"/>
      <c r="F29" s="586"/>
      <c r="G29" s="264" t="s">
        <v>131</v>
      </c>
      <c r="H29" s="264"/>
      <c r="I29" s="264"/>
      <c r="J29" s="264"/>
      <c r="K29" s="126"/>
      <c r="L29" s="301"/>
      <c r="M29" s="572"/>
      <c r="N29" s="301"/>
      <c r="O29" s="480"/>
      <c r="P29" s="484"/>
      <c r="Q29"/>
    </row>
    <row r="30" spans="1:17" ht="20.100000000000001" customHeight="1" x14ac:dyDescent="0.2">
      <c r="B30" s="130"/>
      <c r="E30"/>
      <c r="F30" s="586"/>
      <c r="G30" s="264" t="s">
        <v>132</v>
      </c>
      <c r="H30" s="264"/>
      <c r="I30" s="264"/>
      <c r="J30" s="264"/>
      <c r="K30" s="126"/>
      <c r="L30" s="311"/>
      <c r="M30" s="572"/>
      <c r="N30" s="301"/>
      <c r="O30" s="480"/>
      <c r="P30" s="484"/>
      <c r="Q30"/>
    </row>
    <row r="31" spans="1:17" ht="20.100000000000001" customHeight="1" thickBot="1" x14ac:dyDescent="0.25">
      <c r="B31" s="130"/>
      <c r="E31"/>
      <c r="F31" s="587"/>
      <c r="G31" s="265" t="s">
        <v>133</v>
      </c>
      <c r="H31" s="265"/>
      <c r="I31" s="265"/>
      <c r="J31" s="265"/>
      <c r="K31" s="127"/>
      <c r="L31" s="312"/>
      <c r="M31" s="574"/>
      <c r="N31" s="302"/>
      <c r="O31" s="480"/>
      <c r="P31" s="485"/>
      <c r="Q31"/>
    </row>
    <row r="32" spans="1:17" ht="12.75" customHeight="1" x14ac:dyDescent="0.2">
      <c r="B32" s="130"/>
      <c r="E32"/>
      <c r="F32"/>
      <c r="G32"/>
      <c r="H32"/>
      <c r="I32"/>
      <c r="J32"/>
      <c r="K32" s="45"/>
      <c r="L32" s="45"/>
      <c r="M32"/>
      <c r="N32"/>
      <c r="O32"/>
      <c r="P32" s="48"/>
      <c r="Q32"/>
    </row>
    <row r="33" spans="2:17" ht="12.75" customHeight="1" x14ac:dyDescent="0.2">
      <c r="B33" s="130"/>
      <c r="E33"/>
      <c r="F33"/>
      <c r="G33"/>
      <c r="H33"/>
      <c r="I33"/>
      <c r="J33"/>
      <c r="K33" s="45"/>
      <c r="L33" s="45"/>
      <c r="M33"/>
      <c r="N33"/>
      <c r="O33"/>
      <c r="P33" s="48"/>
      <c r="Q33"/>
    </row>
    <row r="34" spans="2:17" ht="12.75" customHeight="1" x14ac:dyDescent="0.2">
      <c r="B34" s="130"/>
    </row>
    <row r="35" spans="2:17" ht="23.25" x14ac:dyDescent="0.35">
      <c r="B35" s="130"/>
      <c r="E35"/>
      <c r="F35"/>
      <c r="G35"/>
      <c r="H35"/>
      <c r="I35" s="122" t="str">
        <f>'T2'!$D$2</f>
        <v>Matchs du 2e tour</v>
      </c>
      <c r="J35" s="122"/>
      <c r="K35" s="123"/>
      <c r="L35" s="123"/>
      <c r="M35"/>
      <c r="N35"/>
      <c r="O35"/>
      <c r="P35" s="48"/>
      <c r="Q35"/>
    </row>
    <row r="36" spans="2:17" ht="23.25" customHeight="1" x14ac:dyDescent="0.35">
      <c r="B36" s="130"/>
      <c r="E36"/>
      <c r="F36"/>
      <c r="G36"/>
      <c r="H36"/>
      <c r="I36" s="131" t="str">
        <f>'T2'!$D$4</f>
        <v>Série 1 - Tableau 1 - 12 tireurs</v>
      </c>
      <c r="J36"/>
      <c r="K36" s="45"/>
      <c r="L36" s="45"/>
      <c r="M36"/>
      <c r="N36"/>
      <c r="O36"/>
      <c r="P36" s="48"/>
      <c r="Q36"/>
    </row>
    <row r="37" spans="2:17" ht="12.75" customHeight="1" x14ac:dyDescent="0.2">
      <c r="B37" s="130"/>
      <c r="E37"/>
      <c r="F37"/>
      <c r="G37"/>
      <c r="H37"/>
      <c r="I37"/>
      <c r="J37"/>
      <c r="K37" s="45"/>
      <c r="L37" s="45"/>
      <c r="M37"/>
      <c r="N37"/>
      <c r="O37"/>
      <c r="P37" s="48"/>
      <c r="Q37"/>
    </row>
    <row r="38" spans="2:17" ht="12.75" customHeight="1" thickBot="1" x14ac:dyDescent="0.25">
      <c r="B38" s="130"/>
      <c r="E38"/>
      <c r="F38"/>
      <c r="G38"/>
      <c r="H38"/>
      <c r="I38"/>
      <c r="J38"/>
      <c r="K38" s="45"/>
      <c r="L38" s="45"/>
      <c r="M38"/>
      <c r="N38"/>
      <c r="O38"/>
      <c r="P38" s="48"/>
      <c r="Q38"/>
    </row>
    <row r="39" spans="2:17" ht="20.100000000000001" customHeight="1" x14ac:dyDescent="0.2">
      <c r="B39" s="130"/>
      <c r="E39"/>
      <c r="F39" s="585" t="str">
        <f>'T2'!B13</f>
        <v>SAUVAGEON CHRISTOPHE</v>
      </c>
      <c r="G39" s="314">
        <f>'T2'!D13</f>
        <v>5</v>
      </c>
      <c r="H39" s="266">
        <v>1</v>
      </c>
      <c r="I39" s="266">
        <v>2</v>
      </c>
      <c r="J39" s="266">
        <v>3</v>
      </c>
      <c r="K39" s="124" t="s">
        <v>129</v>
      </c>
      <c r="L39" s="315" t="s">
        <v>130</v>
      </c>
      <c r="M39" s="585" t="s">
        <v>179</v>
      </c>
      <c r="N39" s="588"/>
      <c r="O39" s="480"/>
      <c r="P39" s="483" t="s">
        <v>180</v>
      </c>
      <c r="Q39"/>
    </row>
    <row r="40" spans="2:17" ht="20.100000000000001" customHeight="1" x14ac:dyDescent="0.2">
      <c r="B40" s="130"/>
      <c r="E40"/>
      <c r="F40" s="586"/>
      <c r="G40" s="264" t="s">
        <v>131</v>
      </c>
      <c r="H40" s="264"/>
      <c r="I40" s="264"/>
      <c r="J40" s="264"/>
      <c r="K40" s="126"/>
      <c r="L40" s="301"/>
      <c r="M40" s="572"/>
      <c r="N40" s="301"/>
      <c r="O40" s="480"/>
      <c r="P40" s="484"/>
      <c r="Q40"/>
    </row>
    <row r="41" spans="2:17" ht="20.100000000000001" customHeight="1" x14ac:dyDescent="0.2">
      <c r="B41" s="130"/>
      <c r="E41"/>
      <c r="F41" s="586"/>
      <c r="G41" s="264" t="s">
        <v>132</v>
      </c>
      <c r="H41" s="264"/>
      <c r="I41" s="264"/>
      <c r="J41" s="264"/>
      <c r="K41" s="126"/>
      <c r="L41" s="311"/>
      <c r="M41" s="572"/>
      <c r="N41" s="301"/>
      <c r="O41" s="480"/>
      <c r="P41" s="484"/>
      <c r="Q41"/>
    </row>
    <row r="42" spans="2:17" ht="20.100000000000001" customHeight="1" thickBot="1" x14ac:dyDescent="0.25">
      <c r="B42" s="130"/>
      <c r="E42"/>
      <c r="F42" s="589"/>
      <c r="G42" s="303" t="s">
        <v>133</v>
      </c>
      <c r="H42" s="303"/>
      <c r="I42" s="303"/>
      <c r="J42" s="303"/>
      <c r="K42" s="270"/>
      <c r="L42" s="316"/>
      <c r="M42" s="573"/>
      <c r="N42" s="304"/>
      <c r="O42" s="480"/>
      <c r="P42" s="485"/>
      <c r="Q42"/>
    </row>
    <row r="43" spans="2:17" ht="20.100000000000001" customHeight="1" x14ac:dyDescent="0.2">
      <c r="B43" s="130"/>
      <c r="E43"/>
      <c r="F43" s="585" t="str">
        <f>'T2'!B14</f>
        <v>MORIN MELODIE</v>
      </c>
      <c r="G43" s="314">
        <f>'T2'!D14</f>
        <v>6</v>
      </c>
      <c r="H43" s="266">
        <v>1</v>
      </c>
      <c r="I43" s="266">
        <v>2</v>
      </c>
      <c r="J43" s="266">
        <v>3</v>
      </c>
      <c r="K43" s="124" t="s">
        <v>129</v>
      </c>
      <c r="L43" s="315" t="s">
        <v>130</v>
      </c>
      <c r="M43" s="585" t="s">
        <v>179</v>
      </c>
      <c r="N43" s="588"/>
      <c r="O43" s="480"/>
      <c r="P43" s="483" t="s">
        <v>180</v>
      </c>
      <c r="Q43"/>
    </row>
    <row r="44" spans="2:17" ht="20.100000000000001" customHeight="1" x14ac:dyDescent="0.2">
      <c r="B44" s="130"/>
      <c r="E44"/>
      <c r="F44" s="586"/>
      <c r="G44" s="264" t="s">
        <v>131</v>
      </c>
      <c r="H44" s="264"/>
      <c r="I44" s="264"/>
      <c r="J44" s="264"/>
      <c r="K44" s="126"/>
      <c r="L44" s="301"/>
      <c r="M44" s="572"/>
      <c r="N44" s="301"/>
      <c r="O44" s="480"/>
      <c r="P44" s="484"/>
      <c r="Q44"/>
    </row>
    <row r="45" spans="2:17" ht="20.100000000000001" customHeight="1" x14ac:dyDescent="0.2">
      <c r="B45" s="130"/>
      <c r="E45"/>
      <c r="F45" s="586"/>
      <c r="G45" s="264" t="s">
        <v>132</v>
      </c>
      <c r="H45" s="264"/>
      <c r="I45" s="264"/>
      <c r="J45" s="264"/>
      <c r="K45" s="126"/>
      <c r="L45" s="311"/>
      <c r="M45" s="572"/>
      <c r="N45" s="301"/>
      <c r="O45" s="480"/>
      <c r="P45" s="484"/>
      <c r="Q45"/>
    </row>
    <row r="46" spans="2:17" ht="20.100000000000001" customHeight="1" thickBot="1" x14ac:dyDescent="0.25">
      <c r="B46" s="130"/>
      <c r="E46"/>
      <c r="F46" s="587"/>
      <c r="G46" s="265" t="s">
        <v>133</v>
      </c>
      <c r="H46" s="265"/>
      <c r="I46" s="265"/>
      <c r="J46" s="265"/>
      <c r="K46" s="127"/>
      <c r="L46" s="312"/>
      <c r="M46" s="574"/>
      <c r="N46" s="302"/>
      <c r="O46" s="480"/>
      <c r="P46" s="485"/>
      <c r="Q46"/>
    </row>
    <row r="47" spans="2:17" ht="114.95" customHeight="1" x14ac:dyDescent="0.2">
      <c r="B47" s="130"/>
      <c r="E47"/>
      <c r="F47"/>
      <c r="G47"/>
      <c r="H47"/>
      <c r="I47"/>
      <c r="J47"/>
      <c r="K47" s="45"/>
      <c r="L47" s="45"/>
      <c r="M47"/>
      <c r="N47"/>
      <c r="O47"/>
      <c r="P47" s="48"/>
      <c r="Q47"/>
    </row>
    <row r="48" spans="2:17" ht="99.95" customHeight="1" x14ac:dyDescent="0.2">
      <c r="B48" s="130"/>
      <c r="E48"/>
      <c r="F48"/>
      <c r="G48"/>
      <c r="H48"/>
      <c r="I48"/>
      <c r="J48"/>
      <c r="K48" s="45"/>
      <c r="L48" s="45"/>
      <c r="M48"/>
      <c r="N48"/>
      <c r="O48"/>
      <c r="P48" s="48"/>
      <c r="Q48"/>
    </row>
    <row r="49" spans="2:17" ht="99.95" customHeight="1" x14ac:dyDescent="0.2">
      <c r="B49" s="130"/>
    </row>
    <row r="50" spans="2:17" ht="23.25" x14ac:dyDescent="0.35">
      <c r="B50" s="130"/>
      <c r="E50"/>
      <c r="F50"/>
      <c r="G50"/>
      <c r="H50"/>
      <c r="I50" s="122" t="str">
        <f>'T2'!$D$2</f>
        <v>Matchs du 2e tour</v>
      </c>
      <c r="J50" s="122"/>
      <c r="K50" s="123"/>
      <c r="L50" s="123"/>
      <c r="M50"/>
      <c r="N50"/>
      <c r="O50"/>
      <c r="P50" s="48"/>
      <c r="Q50"/>
    </row>
    <row r="51" spans="2:17" ht="23.25" x14ac:dyDescent="0.35">
      <c r="E51"/>
      <c r="F51"/>
      <c r="G51"/>
      <c r="H51"/>
      <c r="I51" s="131" t="str">
        <f>'T2'!$D$4</f>
        <v>Série 1 - Tableau 1 - 12 tireurs</v>
      </c>
      <c r="J51"/>
      <c r="K51" s="45"/>
      <c r="L51" s="45"/>
      <c r="M51"/>
      <c r="N51"/>
      <c r="O51"/>
      <c r="P51" s="48"/>
      <c r="Q51"/>
    </row>
    <row r="52" spans="2:17" x14ac:dyDescent="0.2">
      <c r="E52"/>
      <c r="F52"/>
      <c r="G52"/>
      <c r="H52"/>
      <c r="I52"/>
      <c r="J52"/>
      <c r="K52" s="45"/>
      <c r="L52" s="45"/>
      <c r="M52"/>
      <c r="N52"/>
      <c r="O52"/>
      <c r="P52" s="48"/>
      <c r="Q52"/>
    </row>
    <row r="53" spans="2:17" ht="13.5" thickBot="1" x14ac:dyDescent="0.25">
      <c r="E53"/>
      <c r="F53"/>
      <c r="G53"/>
      <c r="H53"/>
      <c r="I53"/>
      <c r="J53"/>
      <c r="K53" s="45"/>
      <c r="L53" s="45"/>
      <c r="M53"/>
      <c r="N53"/>
      <c r="O53"/>
      <c r="P53" s="48"/>
      <c r="Q53"/>
    </row>
    <row r="54" spans="2:17" ht="20.100000000000001" customHeight="1" x14ac:dyDescent="0.2">
      <c r="E54"/>
      <c r="F54" s="585" t="str">
        <f>'T2'!B16</f>
        <v>LEAL OLIVIER</v>
      </c>
      <c r="G54" s="314">
        <f>'T2'!D16</f>
        <v>7</v>
      </c>
      <c r="H54" s="266">
        <v>1</v>
      </c>
      <c r="I54" s="266">
        <v>2</v>
      </c>
      <c r="J54" s="266">
        <v>3</v>
      </c>
      <c r="K54" s="124" t="s">
        <v>129</v>
      </c>
      <c r="L54" s="315" t="s">
        <v>130</v>
      </c>
      <c r="M54" s="585" t="s">
        <v>179</v>
      </c>
      <c r="N54" s="588"/>
      <c r="O54" s="480"/>
      <c r="P54" s="483" t="s">
        <v>180</v>
      </c>
      <c r="Q54"/>
    </row>
    <row r="55" spans="2:17" ht="20.100000000000001" customHeight="1" x14ac:dyDescent="0.2">
      <c r="E55"/>
      <c r="F55" s="586"/>
      <c r="G55" s="264" t="s">
        <v>131</v>
      </c>
      <c r="H55" s="264"/>
      <c r="I55" s="264"/>
      <c r="J55" s="264"/>
      <c r="K55" s="126"/>
      <c r="L55" s="301"/>
      <c r="M55" s="572"/>
      <c r="N55" s="301"/>
      <c r="O55" s="480"/>
      <c r="P55" s="484"/>
      <c r="Q55"/>
    </row>
    <row r="56" spans="2:17" ht="20.100000000000001" customHeight="1" x14ac:dyDescent="0.2">
      <c r="E56"/>
      <c r="F56" s="586"/>
      <c r="G56" s="264" t="s">
        <v>132</v>
      </c>
      <c r="H56" s="264"/>
      <c r="I56" s="264"/>
      <c r="J56" s="264"/>
      <c r="K56" s="126"/>
      <c r="L56" s="311"/>
      <c r="M56" s="572"/>
      <c r="N56" s="301"/>
      <c r="O56" s="480"/>
      <c r="P56" s="484"/>
      <c r="Q56"/>
    </row>
    <row r="57" spans="2:17" ht="20.100000000000001" customHeight="1" thickBot="1" x14ac:dyDescent="0.25">
      <c r="E57"/>
      <c r="F57" s="589"/>
      <c r="G57" s="303" t="s">
        <v>133</v>
      </c>
      <c r="H57" s="303"/>
      <c r="I57" s="303"/>
      <c r="J57" s="303"/>
      <c r="K57" s="270"/>
      <c r="L57" s="316"/>
      <c r="M57" s="573"/>
      <c r="N57" s="304"/>
      <c r="O57" s="480"/>
      <c r="P57" s="485"/>
      <c r="Q57"/>
    </row>
    <row r="58" spans="2:17" ht="20.100000000000001" customHeight="1" x14ac:dyDescent="0.2">
      <c r="E58"/>
      <c r="F58" s="585" t="str">
        <f>'T2'!B17</f>
        <v>JOUSEAU NADEGE</v>
      </c>
      <c r="G58" s="314">
        <f>'T2'!D17</f>
        <v>8</v>
      </c>
      <c r="H58" s="266">
        <v>1</v>
      </c>
      <c r="I58" s="266">
        <v>2</v>
      </c>
      <c r="J58" s="266">
        <v>3</v>
      </c>
      <c r="K58" s="124" t="s">
        <v>129</v>
      </c>
      <c r="L58" s="315" t="s">
        <v>130</v>
      </c>
      <c r="M58" s="585" t="s">
        <v>179</v>
      </c>
      <c r="N58" s="588"/>
      <c r="O58" s="480"/>
      <c r="P58" s="483" t="s">
        <v>180</v>
      </c>
      <c r="Q58"/>
    </row>
    <row r="59" spans="2:17" ht="20.100000000000001" customHeight="1" x14ac:dyDescent="0.2">
      <c r="E59"/>
      <c r="F59" s="586"/>
      <c r="G59" s="264" t="s">
        <v>131</v>
      </c>
      <c r="H59" s="264"/>
      <c r="I59" s="264"/>
      <c r="J59" s="264"/>
      <c r="K59" s="126"/>
      <c r="L59" s="301"/>
      <c r="M59" s="572"/>
      <c r="N59" s="301"/>
      <c r="O59" s="480"/>
      <c r="P59" s="484"/>
      <c r="Q59"/>
    </row>
    <row r="60" spans="2:17" ht="20.100000000000001" customHeight="1" x14ac:dyDescent="0.2">
      <c r="E60"/>
      <c r="F60" s="586"/>
      <c r="G60" s="264" t="s">
        <v>132</v>
      </c>
      <c r="H60" s="264"/>
      <c r="I60" s="264"/>
      <c r="J60" s="264"/>
      <c r="K60" s="126"/>
      <c r="L60" s="311"/>
      <c r="M60" s="572"/>
      <c r="N60" s="301"/>
      <c r="O60" s="480"/>
      <c r="P60" s="484"/>
      <c r="Q60"/>
    </row>
    <row r="61" spans="2:17" ht="20.100000000000001" customHeight="1" thickBot="1" x14ac:dyDescent="0.25">
      <c r="E61"/>
      <c r="F61" s="587"/>
      <c r="G61" s="265" t="s">
        <v>133</v>
      </c>
      <c r="H61" s="265"/>
      <c r="I61" s="265"/>
      <c r="J61" s="265"/>
      <c r="K61" s="127"/>
      <c r="L61" s="312"/>
      <c r="M61" s="574"/>
      <c r="N61" s="302"/>
      <c r="O61" s="480"/>
      <c r="P61" s="485"/>
      <c r="Q61"/>
    </row>
    <row r="62" spans="2:17" x14ac:dyDescent="0.2">
      <c r="E62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/>
    </row>
    <row r="63" spans="2:17" x14ac:dyDescent="0.2">
      <c r="E63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/>
    </row>
    <row r="64" spans="2:17" x14ac:dyDescent="0.2">
      <c r="E6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/>
    </row>
    <row r="65" spans="5:17" x14ac:dyDescent="0.2">
      <c r="E65"/>
      <c r="F65"/>
      <c r="G65"/>
      <c r="H65"/>
      <c r="I65"/>
      <c r="J65"/>
      <c r="K65" s="45"/>
      <c r="L65" s="45"/>
      <c r="M65"/>
      <c r="N65"/>
      <c r="O65"/>
      <c r="P65" s="48"/>
      <c r="Q65"/>
    </row>
    <row r="66" spans="5:17" x14ac:dyDescent="0.2">
      <c r="E66"/>
      <c r="F66"/>
      <c r="G66"/>
      <c r="H66"/>
      <c r="I66"/>
      <c r="J66"/>
      <c r="K66" s="45"/>
      <c r="L66" s="45"/>
      <c r="M66"/>
      <c r="N66"/>
      <c r="O66"/>
      <c r="P66" s="48"/>
      <c r="Q66"/>
    </row>
    <row r="68" spans="5:17" ht="23.25" x14ac:dyDescent="0.35">
      <c r="E68"/>
      <c r="F68"/>
      <c r="G68"/>
      <c r="H68"/>
      <c r="I68" s="122" t="str">
        <f>'T2'!$D$2</f>
        <v>Matchs du 2e tour</v>
      </c>
      <c r="J68" s="122"/>
      <c r="K68" s="123"/>
      <c r="L68" s="123"/>
      <c r="M68"/>
      <c r="N68"/>
      <c r="O68"/>
      <c r="P68" s="48"/>
      <c r="Q68"/>
    </row>
    <row r="69" spans="5:17" ht="23.25" x14ac:dyDescent="0.35">
      <c r="E69"/>
      <c r="F69"/>
      <c r="G69"/>
      <c r="H69"/>
      <c r="I69" s="131" t="str">
        <f>'T2'!$D$4</f>
        <v>Série 1 - Tableau 1 - 12 tireurs</v>
      </c>
      <c r="J69"/>
      <c r="K69" s="45"/>
      <c r="L69" s="45"/>
      <c r="M69"/>
      <c r="N69"/>
      <c r="O69"/>
      <c r="P69" s="48"/>
      <c r="Q69"/>
    </row>
    <row r="70" spans="5:17" x14ac:dyDescent="0.2">
      <c r="E70"/>
      <c r="F70"/>
      <c r="G70"/>
      <c r="H70"/>
      <c r="I70"/>
      <c r="J70"/>
      <c r="K70" s="45"/>
      <c r="L70" s="45"/>
      <c r="M70"/>
      <c r="N70"/>
      <c r="O70"/>
      <c r="P70" s="48"/>
      <c r="Q70"/>
    </row>
    <row r="71" spans="5:17" ht="13.5" thickBot="1" x14ac:dyDescent="0.25">
      <c r="E71"/>
      <c r="F71"/>
      <c r="G71"/>
      <c r="H71"/>
      <c r="I71"/>
      <c r="J71"/>
      <c r="K71" s="45"/>
      <c r="L71" s="45"/>
      <c r="M71"/>
      <c r="N71"/>
      <c r="O71"/>
      <c r="P71" s="48"/>
      <c r="Q71"/>
    </row>
    <row r="72" spans="5:17" ht="20.100000000000001" customHeight="1" x14ac:dyDescent="0.2">
      <c r="E72"/>
      <c r="F72" s="585" t="str">
        <f>'T2'!B19</f>
        <v>GUEBLE JEROME</v>
      </c>
      <c r="G72" s="314">
        <f>'T2'!D19</f>
        <v>9</v>
      </c>
      <c r="H72" s="266">
        <v>1</v>
      </c>
      <c r="I72" s="266">
        <v>2</v>
      </c>
      <c r="J72" s="266">
        <v>3</v>
      </c>
      <c r="K72" s="124" t="s">
        <v>129</v>
      </c>
      <c r="L72" s="315" t="s">
        <v>130</v>
      </c>
      <c r="M72" s="585" t="s">
        <v>179</v>
      </c>
      <c r="N72" s="588"/>
      <c r="O72" s="480"/>
      <c r="P72" s="483" t="s">
        <v>180</v>
      </c>
      <c r="Q72"/>
    </row>
    <row r="73" spans="5:17" ht="20.100000000000001" customHeight="1" x14ac:dyDescent="0.2">
      <c r="E73"/>
      <c r="F73" s="586"/>
      <c r="G73" s="264" t="s">
        <v>131</v>
      </c>
      <c r="H73" s="264"/>
      <c r="I73" s="264"/>
      <c r="J73" s="264"/>
      <c r="K73" s="126"/>
      <c r="L73" s="301"/>
      <c r="M73" s="572"/>
      <c r="N73" s="301"/>
      <c r="O73" s="480"/>
      <c r="P73" s="484"/>
      <c r="Q73"/>
    </row>
    <row r="74" spans="5:17" ht="20.100000000000001" customHeight="1" x14ac:dyDescent="0.2">
      <c r="E74"/>
      <c r="F74" s="586"/>
      <c r="G74" s="264" t="s">
        <v>132</v>
      </c>
      <c r="H74" s="264"/>
      <c r="I74" s="264"/>
      <c r="J74" s="264"/>
      <c r="K74" s="126"/>
      <c r="L74" s="311"/>
      <c r="M74" s="572"/>
      <c r="N74" s="301"/>
      <c r="O74" s="480"/>
      <c r="P74" s="484"/>
      <c r="Q74"/>
    </row>
    <row r="75" spans="5:17" ht="20.100000000000001" customHeight="1" thickBot="1" x14ac:dyDescent="0.25">
      <c r="E75"/>
      <c r="F75" s="589"/>
      <c r="G75" s="303" t="s">
        <v>133</v>
      </c>
      <c r="H75" s="303"/>
      <c r="I75" s="303"/>
      <c r="J75" s="303"/>
      <c r="K75" s="270"/>
      <c r="L75" s="316"/>
      <c r="M75" s="573"/>
      <c r="N75" s="304"/>
      <c r="O75" s="480"/>
      <c r="P75" s="485"/>
      <c r="Q75"/>
    </row>
    <row r="76" spans="5:17" ht="20.100000000000001" customHeight="1" x14ac:dyDescent="0.2">
      <c r="E76"/>
      <c r="F76" s="585" t="str">
        <f>'T2'!B20</f>
        <v>PEINET NOEL</v>
      </c>
      <c r="G76" s="314">
        <f>'T2'!D20</f>
        <v>10</v>
      </c>
      <c r="H76" s="266">
        <v>1</v>
      </c>
      <c r="I76" s="266">
        <v>2</v>
      </c>
      <c r="J76" s="266">
        <v>3</v>
      </c>
      <c r="K76" s="124" t="s">
        <v>129</v>
      </c>
      <c r="L76" s="315" t="s">
        <v>130</v>
      </c>
      <c r="M76" s="585" t="s">
        <v>179</v>
      </c>
      <c r="N76" s="588"/>
      <c r="O76" s="480"/>
      <c r="P76" s="483" t="s">
        <v>180</v>
      </c>
      <c r="Q76"/>
    </row>
    <row r="77" spans="5:17" ht="20.100000000000001" customHeight="1" x14ac:dyDescent="0.2">
      <c r="E77"/>
      <c r="F77" s="586"/>
      <c r="G77" s="264" t="s">
        <v>131</v>
      </c>
      <c r="H77" s="264"/>
      <c r="I77" s="264"/>
      <c r="J77" s="264"/>
      <c r="K77" s="126"/>
      <c r="L77" s="301"/>
      <c r="M77" s="572"/>
      <c r="N77" s="301"/>
      <c r="O77" s="480"/>
      <c r="P77" s="484"/>
      <c r="Q77"/>
    </row>
    <row r="78" spans="5:17" ht="20.100000000000001" customHeight="1" x14ac:dyDescent="0.2">
      <c r="E78"/>
      <c r="F78" s="586"/>
      <c r="G78" s="264" t="s">
        <v>132</v>
      </c>
      <c r="H78" s="264"/>
      <c r="I78" s="264"/>
      <c r="J78" s="264"/>
      <c r="K78" s="126"/>
      <c r="L78" s="311"/>
      <c r="M78" s="572"/>
      <c r="N78" s="301"/>
      <c r="O78" s="480"/>
      <c r="P78" s="484"/>
      <c r="Q78"/>
    </row>
    <row r="79" spans="5:17" ht="20.100000000000001" customHeight="1" thickBot="1" x14ac:dyDescent="0.25">
      <c r="E79"/>
      <c r="F79" s="587"/>
      <c r="G79" s="265" t="s">
        <v>133</v>
      </c>
      <c r="H79" s="265"/>
      <c r="I79" s="265"/>
      <c r="J79" s="265"/>
      <c r="K79" s="127"/>
      <c r="L79" s="312"/>
      <c r="M79" s="574"/>
      <c r="N79" s="302"/>
      <c r="O79" s="480"/>
      <c r="P79" s="485"/>
      <c r="Q79"/>
    </row>
    <row r="80" spans="5:17" ht="114.95" customHeight="1" x14ac:dyDescent="0.2">
      <c r="E80"/>
      <c r="F80"/>
      <c r="G80"/>
      <c r="H80"/>
      <c r="I80"/>
      <c r="J80"/>
      <c r="K80" s="45"/>
      <c r="L80" s="45"/>
      <c r="M80"/>
      <c r="N80"/>
      <c r="O80"/>
      <c r="P80" s="48"/>
      <c r="Q80"/>
    </row>
    <row r="81" spans="5:17" ht="99.95" customHeight="1" x14ac:dyDescent="0.2">
      <c r="E81"/>
      <c r="F81"/>
      <c r="G81"/>
      <c r="H81"/>
      <c r="I81"/>
      <c r="J81"/>
      <c r="K81" s="45"/>
      <c r="L81" s="45"/>
      <c r="M81"/>
      <c r="N81"/>
      <c r="O81"/>
      <c r="P81" s="48"/>
      <c r="Q81"/>
    </row>
    <row r="82" spans="5:17" ht="99.95" customHeight="1" x14ac:dyDescent="0.2"/>
    <row r="83" spans="5:17" ht="23.25" x14ac:dyDescent="0.35">
      <c r="E83"/>
      <c r="F83"/>
      <c r="G83"/>
      <c r="H83"/>
      <c r="I83" s="122" t="str">
        <f>'T2'!$D$2</f>
        <v>Matchs du 2e tour</v>
      </c>
      <c r="J83" s="122"/>
      <c r="K83" s="123"/>
      <c r="L83" s="123"/>
      <c r="M83"/>
      <c r="N83"/>
      <c r="O83"/>
      <c r="P83" s="48"/>
      <c r="Q83"/>
    </row>
    <row r="84" spans="5:17" ht="23.25" x14ac:dyDescent="0.35">
      <c r="E84"/>
      <c r="F84"/>
      <c r="G84"/>
      <c r="H84"/>
      <c r="I84" s="131" t="str">
        <f>'T2'!$D$4</f>
        <v>Série 1 - Tableau 1 - 12 tireurs</v>
      </c>
      <c r="J84"/>
      <c r="K84" s="45"/>
      <c r="L84" s="45"/>
      <c r="M84"/>
      <c r="N84"/>
      <c r="O84"/>
      <c r="P84" s="48"/>
      <c r="Q84"/>
    </row>
    <row r="85" spans="5:17" x14ac:dyDescent="0.2">
      <c r="E85"/>
      <c r="F85"/>
      <c r="G85"/>
      <c r="H85"/>
      <c r="I85"/>
      <c r="J85"/>
      <c r="K85" s="45"/>
      <c r="L85" s="45"/>
      <c r="M85"/>
      <c r="N85"/>
      <c r="O85"/>
      <c r="P85" s="48"/>
      <c r="Q85"/>
    </row>
    <row r="86" spans="5:17" ht="13.5" thickBot="1" x14ac:dyDescent="0.25">
      <c r="E86"/>
      <c r="F86"/>
      <c r="G86"/>
      <c r="H86"/>
      <c r="I86"/>
      <c r="J86"/>
      <c r="K86" s="45"/>
      <c r="L86" s="45"/>
      <c r="M86"/>
      <c r="N86"/>
      <c r="O86"/>
      <c r="P86" s="48"/>
      <c r="Q86"/>
    </row>
    <row r="87" spans="5:17" ht="20.100000000000001" customHeight="1" x14ac:dyDescent="0.2">
      <c r="E87"/>
      <c r="F87" s="585" t="str">
        <f>'T2'!B22</f>
        <v>LEROY ROMEO</v>
      </c>
      <c r="G87" s="314">
        <f>'T2'!D22</f>
        <v>11</v>
      </c>
      <c r="H87" s="266">
        <v>1</v>
      </c>
      <c r="I87" s="266">
        <v>2</v>
      </c>
      <c r="J87" s="266">
        <v>3</v>
      </c>
      <c r="K87" s="124" t="s">
        <v>129</v>
      </c>
      <c r="L87" s="315" t="s">
        <v>130</v>
      </c>
      <c r="M87" s="585" t="s">
        <v>179</v>
      </c>
      <c r="N87" s="588"/>
      <c r="O87" s="480"/>
      <c r="P87" s="483" t="s">
        <v>180</v>
      </c>
      <c r="Q87"/>
    </row>
    <row r="88" spans="5:17" ht="20.100000000000001" customHeight="1" x14ac:dyDescent="0.2">
      <c r="E88"/>
      <c r="F88" s="586"/>
      <c r="G88" s="264" t="s">
        <v>131</v>
      </c>
      <c r="H88" s="264"/>
      <c r="I88" s="264"/>
      <c r="J88" s="264"/>
      <c r="K88" s="126"/>
      <c r="L88" s="301"/>
      <c r="M88" s="572"/>
      <c r="N88" s="301"/>
      <c r="O88" s="480"/>
      <c r="P88" s="484"/>
      <c r="Q88"/>
    </row>
    <row r="89" spans="5:17" ht="20.100000000000001" customHeight="1" x14ac:dyDescent="0.2">
      <c r="E89"/>
      <c r="F89" s="586"/>
      <c r="G89" s="264" t="s">
        <v>132</v>
      </c>
      <c r="H89" s="264"/>
      <c r="I89" s="264"/>
      <c r="J89" s="264"/>
      <c r="K89" s="126"/>
      <c r="L89" s="311"/>
      <c r="M89" s="572"/>
      <c r="N89" s="301"/>
      <c r="O89" s="480"/>
      <c r="P89" s="484"/>
      <c r="Q89"/>
    </row>
    <row r="90" spans="5:17" ht="20.100000000000001" customHeight="1" thickBot="1" x14ac:dyDescent="0.25">
      <c r="E90"/>
      <c r="F90" s="589"/>
      <c r="G90" s="303" t="s">
        <v>133</v>
      </c>
      <c r="H90" s="303"/>
      <c r="I90" s="303"/>
      <c r="J90" s="303"/>
      <c r="K90" s="270"/>
      <c r="L90" s="316"/>
      <c r="M90" s="573"/>
      <c r="N90" s="304"/>
      <c r="O90" s="480"/>
      <c r="P90" s="485"/>
      <c r="Q90"/>
    </row>
    <row r="91" spans="5:17" ht="20.100000000000001" customHeight="1" x14ac:dyDescent="0.2">
      <c r="E91"/>
      <c r="F91" s="585" t="str">
        <f>'T2'!B23</f>
        <v>ROBERT SOPHIE</v>
      </c>
      <c r="G91" s="314">
        <f>'T2'!D23</f>
        <v>12</v>
      </c>
      <c r="H91" s="266">
        <v>1</v>
      </c>
      <c r="I91" s="266">
        <v>2</v>
      </c>
      <c r="J91" s="266">
        <v>3</v>
      </c>
      <c r="K91" s="124" t="s">
        <v>129</v>
      </c>
      <c r="L91" s="315" t="s">
        <v>130</v>
      </c>
      <c r="M91" s="585" t="s">
        <v>179</v>
      </c>
      <c r="N91" s="588"/>
      <c r="O91" s="480"/>
      <c r="P91" s="483" t="s">
        <v>180</v>
      </c>
      <c r="Q91"/>
    </row>
    <row r="92" spans="5:17" ht="20.100000000000001" customHeight="1" x14ac:dyDescent="0.2">
      <c r="E92"/>
      <c r="F92" s="586"/>
      <c r="G92" s="264" t="s">
        <v>131</v>
      </c>
      <c r="H92" s="264"/>
      <c r="I92" s="264"/>
      <c r="J92" s="264"/>
      <c r="K92" s="126"/>
      <c r="L92" s="301"/>
      <c r="M92" s="572"/>
      <c r="N92" s="301"/>
      <c r="O92" s="480"/>
      <c r="P92" s="484"/>
      <c r="Q92"/>
    </row>
    <row r="93" spans="5:17" ht="20.100000000000001" customHeight="1" x14ac:dyDescent="0.2">
      <c r="E93"/>
      <c r="F93" s="586"/>
      <c r="G93" s="264" t="s">
        <v>132</v>
      </c>
      <c r="H93" s="264"/>
      <c r="I93" s="264"/>
      <c r="J93" s="264"/>
      <c r="K93" s="126"/>
      <c r="L93" s="311"/>
      <c r="M93" s="572"/>
      <c r="N93" s="301"/>
      <c r="O93" s="480"/>
      <c r="P93" s="484"/>
      <c r="Q93"/>
    </row>
    <row r="94" spans="5:17" ht="20.100000000000001" customHeight="1" thickBot="1" x14ac:dyDescent="0.25">
      <c r="E94"/>
      <c r="F94" s="587"/>
      <c r="G94" s="265" t="s">
        <v>133</v>
      </c>
      <c r="H94" s="265"/>
      <c r="I94" s="265"/>
      <c r="J94" s="265"/>
      <c r="K94" s="127"/>
      <c r="L94" s="312"/>
      <c r="M94" s="574"/>
      <c r="N94" s="302"/>
      <c r="O94" s="480"/>
      <c r="P94" s="485"/>
      <c r="Q94"/>
    </row>
    <row r="95" spans="5:17" x14ac:dyDescent="0.2">
      <c r="E95"/>
      <c r="F95"/>
      <c r="G95"/>
      <c r="H95"/>
      <c r="I95"/>
      <c r="J95"/>
      <c r="K95" s="45"/>
      <c r="L95" s="45"/>
      <c r="M95"/>
      <c r="N95"/>
      <c r="O95"/>
      <c r="P95" s="48"/>
      <c r="Q95"/>
    </row>
    <row r="96" spans="5:17" x14ac:dyDescent="0.2">
      <c r="E96"/>
      <c r="F96"/>
      <c r="G96"/>
      <c r="H96"/>
      <c r="I96"/>
      <c r="J96"/>
      <c r="K96" s="45"/>
      <c r="L96" s="45"/>
      <c r="M96"/>
      <c r="N96"/>
      <c r="O96"/>
      <c r="P96" s="48"/>
      <c r="Q96"/>
    </row>
    <row r="98" spans="5:17" ht="23.25" x14ac:dyDescent="0.35">
      <c r="E98"/>
      <c r="F98"/>
      <c r="G98"/>
      <c r="H98"/>
      <c r="I98" s="122">
        <f>'T2'!$AG$2</f>
        <v>0</v>
      </c>
      <c r="J98" s="122"/>
      <c r="K98" s="123"/>
      <c r="L98" s="123"/>
      <c r="M98"/>
      <c r="N98"/>
      <c r="O98"/>
      <c r="P98" s="48"/>
      <c r="Q98"/>
    </row>
    <row r="99" spans="5:17" ht="23.25" x14ac:dyDescent="0.35">
      <c r="E99"/>
      <c r="F99"/>
      <c r="G99"/>
      <c r="H99"/>
      <c r="I99" s="122">
        <f>'T2'!$AH$4</f>
        <v>0</v>
      </c>
      <c r="J99"/>
      <c r="K99" s="45"/>
      <c r="L99" s="45"/>
      <c r="M99"/>
      <c r="N99"/>
      <c r="O99"/>
      <c r="P99" s="48"/>
      <c r="Q99"/>
    </row>
    <row r="100" spans="5:17" x14ac:dyDescent="0.2">
      <c r="E100"/>
      <c r="F100"/>
      <c r="G100"/>
      <c r="H100"/>
      <c r="I100"/>
      <c r="J100"/>
      <c r="K100" s="45"/>
      <c r="L100" s="45"/>
      <c r="M100"/>
      <c r="N100"/>
      <c r="O100"/>
      <c r="P100" s="48"/>
      <c r="Q100"/>
    </row>
    <row r="101" spans="5:17" ht="13.5" thickBot="1" x14ac:dyDescent="0.25">
      <c r="E101"/>
      <c r="F101"/>
      <c r="G101"/>
      <c r="H101"/>
      <c r="I101"/>
      <c r="J101"/>
      <c r="K101" s="45"/>
      <c r="L101" s="45"/>
      <c r="M101"/>
      <c r="N101"/>
      <c r="O101"/>
      <c r="P101" s="48"/>
      <c r="Q101"/>
    </row>
    <row r="102" spans="5:17" ht="20.100000000000001" customHeight="1" x14ac:dyDescent="0.2">
      <c r="E102"/>
      <c r="F102" s="585" t="str">
        <f>'T2'!AC7</f>
        <v>GOYAULT GWENDOLINE</v>
      </c>
      <c r="G102" s="314">
        <f>'T2'!AE7</f>
        <v>13</v>
      </c>
      <c r="H102" s="266">
        <v>1</v>
      </c>
      <c r="I102" s="266">
        <v>2</v>
      </c>
      <c r="J102" s="266">
        <v>3</v>
      </c>
      <c r="K102" s="124" t="s">
        <v>129</v>
      </c>
      <c r="L102" s="315" t="s">
        <v>130</v>
      </c>
      <c r="M102" s="585" t="s">
        <v>179</v>
      </c>
      <c r="N102" s="588"/>
      <c r="O102" s="480"/>
      <c r="P102" s="483" t="s">
        <v>180</v>
      </c>
      <c r="Q102"/>
    </row>
    <row r="103" spans="5:17" ht="20.100000000000001" customHeight="1" x14ac:dyDescent="0.2">
      <c r="E103"/>
      <c r="F103" s="586"/>
      <c r="G103" s="264" t="s">
        <v>131</v>
      </c>
      <c r="H103" s="264"/>
      <c r="I103" s="264"/>
      <c r="J103" s="264"/>
      <c r="K103" s="126"/>
      <c r="L103" s="301"/>
      <c r="M103" s="572"/>
      <c r="N103" s="301"/>
      <c r="O103" s="480"/>
      <c r="P103" s="484"/>
      <c r="Q103"/>
    </row>
    <row r="104" spans="5:17" ht="20.100000000000001" customHeight="1" x14ac:dyDescent="0.2">
      <c r="E104"/>
      <c r="F104" s="586"/>
      <c r="G104" s="264" t="s">
        <v>132</v>
      </c>
      <c r="H104" s="264"/>
      <c r="I104" s="264"/>
      <c r="J104" s="264"/>
      <c r="K104" s="126"/>
      <c r="L104" s="311"/>
      <c r="M104" s="572"/>
      <c r="N104" s="301"/>
      <c r="O104" s="480"/>
      <c r="P104" s="484"/>
      <c r="Q104"/>
    </row>
    <row r="105" spans="5:17" ht="20.100000000000001" customHeight="1" thickBot="1" x14ac:dyDescent="0.25">
      <c r="E105"/>
      <c r="F105" s="589"/>
      <c r="G105" s="303" t="s">
        <v>133</v>
      </c>
      <c r="H105" s="303"/>
      <c r="I105" s="303"/>
      <c r="J105" s="303"/>
      <c r="K105" s="270"/>
      <c r="L105" s="316"/>
      <c r="M105" s="573"/>
      <c r="N105" s="304"/>
      <c r="O105" s="480"/>
      <c r="P105" s="485"/>
      <c r="Q105"/>
    </row>
    <row r="106" spans="5:17" ht="20.100000000000001" customHeight="1" x14ac:dyDescent="0.2">
      <c r="E106"/>
      <c r="F106" s="585" t="str">
        <f>'T2'!AC8</f>
        <v>LEGRIS CORINNE</v>
      </c>
      <c r="G106" s="314">
        <f>'T2'!AE8</f>
        <v>14</v>
      </c>
      <c r="H106" s="266">
        <v>1</v>
      </c>
      <c r="I106" s="266">
        <v>2</v>
      </c>
      <c r="J106" s="266">
        <v>3</v>
      </c>
      <c r="K106" s="124" t="s">
        <v>129</v>
      </c>
      <c r="L106" s="315" t="s">
        <v>130</v>
      </c>
      <c r="M106" s="585" t="s">
        <v>179</v>
      </c>
      <c r="N106" s="588"/>
      <c r="O106" s="480"/>
      <c r="P106" s="483" t="s">
        <v>180</v>
      </c>
      <c r="Q106"/>
    </row>
    <row r="107" spans="5:17" ht="20.100000000000001" customHeight="1" x14ac:dyDescent="0.2">
      <c r="E107"/>
      <c r="F107" s="586"/>
      <c r="G107" s="264" t="s">
        <v>131</v>
      </c>
      <c r="H107" s="264"/>
      <c r="I107" s="264"/>
      <c r="J107" s="264"/>
      <c r="K107" s="126"/>
      <c r="L107" s="301"/>
      <c r="M107" s="572"/>
      <c r="N107" s="301"/>
      <c r="O107" s="480"/>
      <c r="P107" s="484"/>
      <c r="Q107"/>
    </row>
    <row r="108" spans="5:17" ht="20.100000000000001" customHeight="1" x14ac:dyDescent="0.2">
      <c r="E108"/>
      <c r="F108" s="586"/>
      <c r="G108" s="264" t="s">
        <v>132</v>
      </c>
      <c r="H108" s="264"/>
      <c r="I108" s="264"/>
      <c r="J108" s="264"/>
      <c r="K108" s="126"/>
      <c r="L108" s="311"/>
      <c r="M108" s="572"/>
      <c r="N108" s="301"/>
      <c r="O108" s="480"/>
      <c r="P108" s="484"/>
      <c r="Q108"/>
    </row>
    <row r="109" spans="5:17" ht="20.100000000000001" customHeight="1" thickBot="1" x14ac:dyDescent="0.25">
      <c r="E109"/>
      <c r="F109" s="587"/>
      <c r="G109" s="265" t="s">
        <v>133</v>
      </c>
      <c r="H109" s="265"/>
      <c r="I109" s="265"/>
      <c r="J109" s="265"/>
      <c r="K109" s="127"/>
      <c r="L109" s="312"/>
      <c r="M109" s="574"/>
      <c r="N109" s="302"/>
      <c r="O109" s="480"/>
      <c r="P109" s="485"/>
      <c r="Q109"/>
    </row>
    <row r="110" spans="5:17" ht="114.95" customHeight="1" x14ac:dyDescent="0.2">
      <c r="E110"/>
      <c r="F110"/>
      <c r="G110"/>
      <c r="H110"/>
      <c r="I110"/>
      <c r="J110"/>
      <c r="K110" s="45"/>
      <c r="L110" s="45"/>
      <c r="M110"/>
      <c r="N110"/>
      <c r="O110"/>
      <c r="P110" s="48"/>
      <c r="Q110"/>
    </row>
    <row r="111" spans="5:17" ht="114.95" customHeight="1" x14ac:dyDescent="0.2">
      <c r="E111"/>
      <c r="F111"/>
      <c r="G111"/>
      <c r="H111"/>
      <c r="I111"/>
      <c r="J111"/>
      <c r="K111" s="45"/>
      <c r="L111" s="45"/>
      <c r="M111"/>
      <c r="N111"/>
      <c r="O111"/>
      <c r="P111" s="48"/>
      <c r="Q111"/>
    </row>
    <row r="112" spans="5:17" ht="114.95" customHeight="1" x14ac:dyDescent="0.2"/>
    <row r="113" spans="5:17" ht="23.25" x14ac:dyDescent="0.35">
      <c r="E113"/>
      <c r="F113"/>
      <c r="G113"/>
      <c r="H113"/>
      <c r="I113" s="122">
        <f>'T2'!$AG$2</f>
        <v>0</v>
      </c>
      <c r="J113" s="122"/>
      <c r="K113" s="123"/>
      <c r="L113" s="123"/>
      <c r="M113"/>
      <c r="N113"/>
      <c r="O113"/>
      <c r="P113" s="48"/>
      <c r="Q113"/>
    </row>
    <row r="114" spans="5:17" ht="23.25" x14ac:dyDescent="0.35">
      <c r="E114"/>
      <c r="F114"/>
      <c r="G114"/>
      <c r="H114"/>
      <c r="I114" s="122">
        <f>'T2'!$AH$4</f>
        <v>0</v>
      </c>
      <c r="J114"/>
      <c r="K114" s="45"/>
      <c r="L114" s="45"/>
      <c r="M114"/>
      <c r="N114"/>
      <c r="O114"/>
      <c r="P114" s="48"/>
      <c r="Q114"/>
    </row>
    <row r="115" spans="5:17" x14ac:dyDescent="0.2">
      <c r="E115"/>
      <c r="F115"/>
      <c r="G115"/>
      <c r="H115"/>
      <c r="I115"/>
      <c r="J115"/>
      <c r="K115" s="45"/>
      <c r="L115" s="45"/>
      <c r="M115"/>
      <c r="N115"/>
      <c r="O115"/>
      <c r="P115" s="48"/>
      <c r="Q115"/>
    </row>
    <row r="116" spans="5:17" ht="13.5" thickBot="1" x14ac:dyDescent="0.25">
      <c r="E116"/>
      <c r="F116"/>
      <c r="G116"/>
      <c r="H116"/>
      <c r="I116"/>
      <c r="J116"/>
      <c r="K116" s="45"/>
      <c r="L116" s="45"/>
      <c r="M116"/>
      <c r="N116"/>
      <c r="O116"/>
      <c r="P116" s="48"/>
      <c r="Q116"/>
    </row>
    <row r="117" spans="5:17" ht="20.100000000000001" customHeight="1" x14ac:dyDescent="0.2">
      <c r="E117"/>
      <c r="F117" s="585" t="str">
        <f>'T2'!AC10</f>
        <v>COUAILLIER TOM</v>
      </c>
      <c r="G117" s="314">
        <f>'T2'!AE10</f>
        <v>15</v>
      </c>
      <c r="H117" s="266">
        <v>1</v>
      </c>
      <c r="I117" s="266">
        <v>2</v>
      </c>
      <c r="J117" s="266">
        <v>3</v>
      </c>
      <c r="K117" s="124" t="s">
        <v>129</v>
      </c>
      <c r="L117" s="315" t="s">
        <v>130</v>
      </c>
      <c r="M117" s="585" t="s">
        <v>179</v>
      </c>
      <c r="N117" s="588"/>
      <c r="O117" s="480"/>
      <c r="P117" s="483" t="s">
        <v>180</v>
      </c>
      <c r="Q117"/>
    </row>
    <row r="118" spans="5:17" ht="20.100000000000001" customHeight="1" x14ac:dyDescent="0.2">
      <c r="E118"/>
      <c r="F118" s="586"/>
      <c r="G118" s="264" t="s">
        <v>131</v>
      </c>
      <c r="H118" s="264"/>
      <c r="I118" s="264"/>
      <c r="J118" s="264"/>
      <c r="K118" s="126"/>
      <c r="L118" s="301"/>
      <c r="M118" s="572"/>
      <c r="N118" s="301"/>
      <c r="O118" s="480"/>
      <c r="P118" s="484"/>
      <c r="Q118"/>
    </row>
    <row r="119" spans="5:17" ht="20.100000000000001" customHeight="1" x14ac:dyDescent="0.2">
      <c r="E119"/>
      <c r="F119" s="586"/>
      <c r="G119" s="264" t="s">
        <v>132</v>
      </c>
      <c r="H119" s="264"/>
      <c r="I119" s="264"/>
      <c r="J119" s="264"/>
      <c r="K119" s="126"/>
      <c r="L119" s="311"/>
      <c r="M119" s="572"/>
      <c r="N119" s="301"/>
      <c r="O119" s="480"/>
      <c r="P119" s="484"/>
      <c r="Q119"/>
    </row>
    <row r="120" spans="5:17" ht="20.100000000000001" customHeight="1" thickBot="1" x14ac:dyDescent="0.25">
      <c r="E120"/>
      <c r="F120" s="589"/>
      <c r="G120" s="303" t="s">
        <v>133</v>
      </c>
      <c r="H120" s="303"/>
      <c r="I120" s="303"/>
      <c r="J120" s="303"/>
      <c r="K120" s="270"/>
      <c r="L120" s="316"/>
      <c r="M120" s="573"/>
      <c r="N120" s="304"/>
      <c r="O120" s="480"/>
      <c r="P120" s="485"/>
      <c r="Q120"/>
    </row>
    <row r="121" spans="5:17" ht="20.100000000000001" customHeight="1" x14ac:dyDescent="0.2">
      <c r="E121"/>
      <c r="F121" s="585" t="str">
        <f>'T2'!AC11</f>
        <v>LEGRIS LEA</v>
      </c>
      <c r="G121" s="314">
        <f>'T2'!AE11</f>
        <v>16</v>
      </c>
      <c r="H121" s="266">
        <v>1</v>
      </c>
      <c r="I121" s="266">
        <v>2</v>
      </c>
      <c r="J121" s="266">
        <v>3</v>
      </c>
      <c r="K121" s="124" t="s">
        <v>129</v>
      </c>
      <c r="L121" s="315" t="s">
        <v>130</v>
      </c>
      <c r="M121" s="585" t="s">
        <v>179</v>
      </c>
      <c r="N121" s="588"/>
      <c r="O121" s="480"/>
      <c r="P121" s="483" t="s">
        <v>180</v>
      </c>
      <c r="Q121"/>
    </row>
    <row r="122" spans="5:17" ht="20.100000000000001" customHeight="1" x14ac:dyDescent="0.2">
      <c r="E122"/>
      <c r="F122" s="586"/>
      <c r="G122" s="264" t="s">
        <v>131</v>
      </c>
      <c r="H122" s="264"/>
      <c r="I122" s="264"/>
      <c r="J122" s="264"/>
      <c r="K122" s="126"/>
      <c r="L122" s="301"/>
      <c r="M122" s="572"/>
      <c r="N122" s="301"/>
      <c r="O122" s="480"/>
      <c r="P122" s="484"/>
      <c r="Q122"/>
    </row>
    <row r="123" spans="5:17" ht="20.100000000000001" customHeight="1" x14ac:dyDescent="0.2">
      <c r="E123"/>
      <c r="F123" s="586"/>
      <c r="G123" s="264" t="s">
        <v>132</v>
      </c>
      <c r="H123" s="264"/>
      <c r="I123" s="264"/>
      <c r="J123" s="264"/>
      <c r="K123" s="126"/>
      <c r="L123" s="311"/>
      <c r="M123" s="572"/>
      <c r="N123" s="301"/>
      <c r="O123" s="480"/>
      <c r="P123" s="484"/>
      <c r="Q123"/>
    </row>
    <row r="124" spans="5:17" ht="20.100000000000001" customHeight="1" thickBot="1" x14ac:dyDescent="0.25">
      <c r="E124"/>
      <c r="F124" s="587"/>
      <c r="G124" s="265" t="s">
        <v>133</v>
      </c>
      <c r="H124" s="265"/>
      <c r="I124" s="265"/>
      <c r="J124" s="265"/>
      <c r="K124" s="127"/>
      <c r="L124" s="312"/>
      <c r="M124" s="574"/>
      <c r="N124" s="302"/>
      <c r="O124" s="480"/>
      <c r="P124" s="485"/>
      <c r="Q124"/>
    </row>
    <row r="125" spans="5:17" x14ac:dyDescent="0.2">
      <c r="E125"/>
      <c r="F125"/>
      <c r="G125"/>
      <c r="H125"/>
      <c r="I125"/>
      <c r="J125"/>
      <c r="K125" s="45"/>
      <c r="L125" s="45"/>
      <c r="M125"/>
      <c r="N125"/>
      <c r="O125"/>
      <c r="P125" s="48"/>
      <c r="Q125"/>
    </row>
    <row r="126" spans="5:17" x14ac:dyDescent="0.2">
      <c r="E126"/>
      <c r="F126"/>
      <c r="G126"/>
      <c r="H126"/>
      <c r="I126"/>
      <c r="J126"/>
      <c r="K126" s="45"/>
      <c r="L126" s="45"/>
      <c r="M126"/>
      <c r="N126"/>
      <c r="O126"/>
      <c r="P126" s="48"/>
      <c r="Q126"/>
    </row>
    <row r="128" spans="5:17" ht="23.25" x14ac:dyDescent="0.35">
      <c r="E128"/>
      <c r="F128"/>
      <c r="G128"/>
      <c r="H128"/>
      <c r="I128" s="122">
        <f>'T2'!$AG$2</f>
        <v>0</v>
      </c>
      <c r="J128" s="122"/>
      <c r="K128" s="123"/>
      <c r="L128" s="123"/>
      <c r="M128"/>
      <c r="N128"/>
      <c r="O128"/>
      <c r="P128" s="48"/>
      <c r="Q128"/>
    </row>
    <row r="129" spans="5:17" ht="23.25" x14ac:dyDescent="0.35">
      <c r="E129"/>
      <c r="F129"/>
      <c r="G129"/>
      <c r="H129"/>
      <c r="I129" s="122">
        <f>'T2'!$AH$4</f>
        <v>0</v>
      </c>
      <c r="J129"/>
      <c r="K129" s="45"/>
      <c r="L129" s="45"/>
      <c r="M129"/>
      <c r="N129"/>
      <c r="O129"/>
      <c r="P129" s="48"/>
      <c r="Q129"/>
    </row>
    <row r="130" spans="5:17" x14ac:dyDescent="0.2">
      <c r="E130"/>
      <c r="F130"/>
      <c r="G130"/>
      <c r="H130"/>
      <c r="I130"/>
      <c r="J130"/>
      <c r="K130" s="45"/>
      <c r="L130" s="45"/>
      <c r="M130"/>
      <c r="N130"/>
      <c r="O130"/>
      <c r="P130" s="48"/>
      <c r="Q130"/>
    </row>
    <row r="131" spans="5:17" ht="13.5" thickBot="1" x14ac:dyDescent="0.25">
      <c r="E131"/>
      <c r="F131"/>
      <c r="G131"/>
      <c r="H131"/>
      <c r="I131"/>
      <c r="J131"/>
      <c r="K131" s="45"/>
      <c r="L131" s="45"/>
      <c r="M131"/>
      <c r="N131"/>
      <c r="O131"/>
      <c r="P131" s="48"/>
      <c r="Q131"/>
    </row>
    <row r="132" spans="5:17" ht="20.100000000000001" customHeight="1" x14ac:dyDescent="0.2">
      <c r="E132"/>
      <c r="F132" s="585" t="str">
        <f>'T2'!AC13</f>
        <v>ROY BAPTISTE</v>
      </c>
      <c r="G132" s="314">
        <f>'T2'!AE13</f>
        <v>17</v>
      </c>
      <c r="H132" s="266">
        <v>1</v>
      </c>
      <c r="I132" s="266">
        <v>2</v>
      </c>
      <c r="J132" s="266">
        <v>3</v>
      </c>
      <c r="K132" s="124" t="s">
        <v>129</v>
      </c>
      <c r="L132" s="315" t="s">
        <v>130</v>
      </c>
      <c r="M132" s="585" t="s">
        <v>179</v>
      </c>
      <c r="N132" s="588"/>
      <c r="O132" s="480"/>
      <c r="P132" s="483" t="s">
        <v>180</v>
      </c>
      <c r="Q132"/>
    </row>
    <row r="133" spans="5:17" ht="20.100000000000001" customHeight="1" x14ac:dyDescent="0.2">
      <c r="E133"/>
      <c r="F133" s="586"/>
      <c r="G133" s="264" t="s">
        <v>131</v>
      </c>
      <c r="H133" s="264"/>
      <c r="I133" s="264"/>
      <c r="J133" s="264"/>
      <c r="K133" s="126"/>
      <c r="L133" s="301"/>
      <c r="M133" s="572"/>
      <c r="N133" s="301"/>
      <c r="O133" s="480"/>
      <c r="P133" s="484"/>
      <c r="Q133"/>
    </row>
    <row r="134" spans="5:17" ht="20.100000000000001" customHeight="1" x14ac:dyDescent="0.2">
      <c r="E134"/>
      <c r="F134" s="586"/>
      <c r="G134" s="264" t="s">
        <v>132</v>
      </c>
      <c r="H134" s="264"/>
      <c r="I134" s="264"/>
      <c r="J134" s="264"/>
      <c r="K134" s="126"/>
      <c r="L134" s="311"/>
      <c r="M134" s="572"/>
      <c r="N134" s="301"/>
      <c r="O134" s="480"/>
      <c r="P134" s="484"/>
      <c r="Q134"/>
    </row>
    <row r="135" spans="5:17" ht="20.100000000000001" customHeight="1" thickBot="1" x14ac:dyDescent="0.25">
      <c r="E135"/>
      <c r="F135" s="589"/>
      <c r="G135" s="303" t="s">
        <v>133</v>
      </c>
      <c r="H135" s="303"/>
      <c r="I135" s="303"/>
      <c r="J135" s="303"/>
      <c r="K135" s="270"/>
      <c r="L135" s="316"/>
      <c r="M135" s="573"/>
      <c r="N135" s="304"/>
      <c r="O135" s="480"/>
      <c r="P135" s="485"/>
      <c r="Q135"/>
    </row>
    <row r="136" spans="5:17" ht="20.100000000000001" customHeight="1" x14ac:dyDescent="0.2">
      <c r="E136"/>
      <c r="F136" s="585" t="str">
        <f>'T2'!AC14</f>
        <v>VERITE ALEXIS</v>
      </c>
      <c r="G136" s="314">
        <f>'T2'!AE14</f>
        <v>18</v>
      </c>
      <c r="H136" s="266">
        <v>1</v>
      </c>
      <c r="I136" s="266">
        <v>2</v>
      </c>
      <c r="J136" s="266">
        <v>3</v>
      </c>
      <c r="K136" s="124" t="s">
        <v>129</v>
      </c>
      <c r="L136" s="315" t="s">
        <v>130</v>
      </c>
      <c r="M136" s="585" t="s">
        <v>179</v>
      </c>
      <c r="N136" s="588"/>
      <c r="O136" s="480"/>
      <c r="P136" s="483" t="s">
        <v>180</v>
      </c>
      <c r="Q136"/>
    </row>
    <row r="137" spans="5:17" ht="20.100000000000001" customHeight="1" x14ac:dyDescent="0.2">
      <c r="E137"/>
      <c r="F137" s="586"/>
      <c r="G137" s="264" t="s">
        <v>131</v>
      </c>
      <c r="H137" s="264"/>
      <c r="I137" s="264"/>
      <c r="J137" s="264"/>
      <c r="K137" s="126"/>
      <c r="L137" s="301"/>
      <c r="M137" s="572"/>
      <c r="N137" s="301"/>
      <c r="O137" s="480"/>
      <c r="P137" s="484"/>
      <c r="Q137"/>
    </row>
    <row r="138" spans="5:17" ht="20.100000000000001" customHeight="1" x14ac:dyDescent="0.2">
      <c r="E138"/>
      <c r="F138" s="586"/>
      <c r="G138" s="264" t="s">
        <v>132</v>
      </c>
      <c r="H138" s="264"/>
      <c r="I138" s="264"/>
      <c r="J138" s="264"/>
      <c r="K138" s="126"/>
      <c r="L138" s="311"/>
      <c r="M138" s="572"/>
      <c r="N138" s="301"/>
      <c r="O138" s="480"/>
      <c r="P138" s="484"/>
      <c r="Q138"/>
    </row>
    <row r="139" spans="5:17" ht="20.100000000000001" customHeight="1" thickBot="1" x14ac:dyDescent="0.25">
      <c r="E139"/>
      <c r="F139" s="587"/>
      <c r="G139" s="265" t="s">
        <v>133</v>
      </c>
      <c r="H139" s="265"/>
      <c r="I139" s="265"/>
      <c r="J139" s="265"/>
      <c r="K139" s="127"/>
      <c r="L139" s="312"/>
      <c r="M139" s="574"/>
      <c r="N139" s="302"/>
      <c r="O139" s="480"/>
      <c r="P139" s="485"/>
      <c r="Q139"/>
    </row>
    <row r="140" spans="5:17" ht="114.95" customHeight="1" x14ac:dyDescent="0.2">
      <c r="E140"/>
      <c r="F140"/>
      <c r="G140"/>
      <c r="H140"/>
      <c r="I140"/>
      <c r="J140"/>
      <c r="K140" s="45"/>
      <c r="L140" s="45"/>
      <c r="M140"/>
      <c r="N140"/>
      <c r="O140"/>
      <c r="P140" s="48"/>
      <c r="Q140"/>
    </row>
    <row r="141" spans="5:17" ht="114.95" customHeight="1" x14ac:dyDescent="0.2">
      <c r="E141"/>
      <c r="F141"/>
      <c r="G141"/>
      <c r="H141"/>
      <c r="I141"/>
      <c r="J141"/>
      <c r="K141" s="45"/>
      <c r="L141" s="45"/>
      <c r="M141"/>
      <c r="N141"/>
      <c r="O141"/>
      <c r="P141" s="48"/>
      <c r="Q141"/>
    </row>
    <row r="142" spans="5:17" ht="114.95" customHeight="1" x14ac:dyDescent="0.2"/>
    <row r="143" spans="5:17" ht="23.25" x14ac:dyDescent="0.35">
      <c r="E143"/>
      <c r="F143"/>
      <c r="G143"/>
      <c r="H143"/>
      <c r="I143" s="122">
        <f>'T2'!$AG$2</f>
        <v>0</v>
      </c>
      <c r="J143" s="122"/>
      <c r="K143" s="123"/>
      <c r="L143" s="123"/>
      <c r="M143"/>
      <c r="N143"/>
      <c r="O143"/>
      <c r="P143" s="48"/>
      <c r="Q143"/>
    </row>
    <row r="144" spans="5:17" ht="23.25" x14ac:dyDescent="0.35">
      <c r="E144"/>
      <c r="F144"/>
      <c r="G144"/>
      <c r="H144"/>
      <c r="I144" s="122">
        <f>'T2'!$AH$4</f>
        <v>0</v>
      </c>
      <c r="J144"/>
      <c r="K144" s="45"/>
      <c r="L144" s="45"/>
      <c r="M144"/>
      <c r="N144"/>
      <c r="O144"/>
      <c r="P144" s="48"/>
      <c r="Q144"/>
    </row>
    <row r="145" spans="5:17" x14ac:dyDescent="0.2">
      <c r="E145"/>
      <c r="F145"/>
      <c r="G145"/>
      <c r="H145"/>
      <c r="I145"/>
      <c r="J145"/>
      <c r="K145" s="45"/>
      <c r="L145" s="45"/>
      <c r="M145"/>
      <c r="N145"/>
      <c r="O145"/>
      <c r="P145" s="48"/>
      <c r="Q145"/>
    </row>
    <row r="146" spans="5:17" ht="13.5" thickBot="1" x14ac:dyDescent="0.25">
      <c r="E146"/>
      <c r="F146"/>
      <c r="G146"/>
      <c r="H146"/>
      <c r="I146"/>
      <c r="J146"/>
      <c r="K146" s="45"/>
      <c r="L146" s="45"/>
      <c r="M146"/>
      <c r="N146"/>
      <c r="O146"/>
      <c r="P146" s="48"/>
      <c r="Q146"/>
    </row>
    <row r="147" spans="5:17" ht="20.100000000000001" customHeight="1" x14ac:dyDescent="0.2">
      <c r="E147"/>
      <c r="F147" s="585" t="str">
        <f>'T2'!AC16</f>
        <v>CELLE BASTIEN</v>
      </c>
      <c r="G147" s="314">
        <f>'T2'!AE16</f>
        <v>19</v>
      </c>
      <c r="H147" s="266">
        <v>1</v>
      </c>
      <c r="I147" s="266">
        <v>2</v>
      </c>
      <c r="J147" s="266">
        <v>3</v>
      </c>
      <c r="K147" s="124" t="s">
        <v>129</v>
      </c>
      <c r="L147" s="315" t="s">
        <v>130</v>
      </c>
      <c r="M147" s="585" t="s">
        <v>179</v>
      </c>
      <c r="N147" s="588"/>
      <c r="O147" s="480"/>
      <c r="P147" s="483" t="s">
        <v>180</v>
      </c>
      <c r="Q147"/>
    </row>
    <row r="148" spans="5:17" ht="20.100000000000001" customHeight="1" x14ac:dyDescent="0.2">
      <c r="E148"/>
      <c r="F148" s="586"/>
      <c r="G148" s="264" t="s">
        <v>131</v>
      </c>
      <c r="H148" s="264"/>
      <c r="I148" s="264"/>
      <c r="J148" s="264"/>
      <c r="K148" s="126"/>
      <c r="L148" s="301"/>
      <c r="M148" s="572"/>
      <c r="N148" s="301"/>
      <c r="O148" s="480"/>
      <c r="P148" s="484"/>
      <c r="Q148"/>
    </row>
    <row r="149" spans="5:17" ht="20.100000000000001" customHeight="1" x14ac:dyDescent="0.2">
      <c r="E149"/>
      <c r="F149" s="586"/>
      <c r="G149" s="264" t="s">
        <v>132</v>
      </c>
      <c r="H149" s="264"/>
      <c r="I149" s="264"/>
      <c r="J149" s="264"/>
      <c r="K149" s="126"/>
      <c r="L149" s="311"/>
      <c r="M149" s="572"/>
      <c r="N149" s="301"/>
      <c r="O149" s="480"/>
      <c r="P149" s="484"/>
      <c r="Q149"/>
    </row>
    <row r="150" spans="5:17" ht="20.100000000000001" customHeight="1" thickBot="1" x14ac:dyDescent="0.25">
      <c r="E150"/>
      <c r="F150" s="589"/>
      <c r="G150" s="303" t="s">
        <v>133</v>
      </c>
      <c r="H150" s="303"/>
      <c r="I150" s="303"/>
      <c r="J150" s="303"/>
      <c r="K150" s="270"/>
      <c r="L150" s="316"/>
      <c r="M150" s="573"/>
      <c r="N150" s="304"/>
      <c r="O150" s="480"/>
      <c r="P150" s="485"/>
      <c r="Q150"/>
    </row>
    <row r="151" spans="5:17" ht="20.100000000000001" customHeight="1" x14ac:dyDescent="0.2">
      <c r="E151"/>
      <c r="F151" s="585" t="str">
        <f>'T2'!AC17</f>
        <v>MASCHINOT CELINE</v>
      </c>
      <c r="G151" s="314">
        <f>'T2'!AE17</f>
        <v>20</v>
      </c>
      <c r="H151" s="266">
        <v>1</v>
      </c>
      <c r="I151" s="266">
        <v>2</v>
      </c>
      <c r="J151" s="266">
        <v>3</v>
      </c>
      <c r="K151" s="124" t="s">
        <v>129</v>
      </c>
      <c r="L151" s="315" t="s">
        <v>130</v>
      </c>
      <c r="M151" s="585" t="s">
        <v>179</v>
      </c>
      <c r="N151" s="588"/>
      <c r="O151" s="480"/>
      <c r="P151" s="483" t="s">
        <v>180</v>
      </c>
      <c r="Q151"/>
    </row>
    <row r="152" spans="5:17" ht="20.100000000000001" customHeight="1" x14ac:dyDescent="0.2">
      <c r="E152"/>
      <c r="F152" s="586"/>
      <c r="G152" s="264" t="s">
        <v>131</v>
      </c>
      <c r="H152" s="264"/>
      <c r="I152" s="264"/>
      <c r="J152" s="264"/>
      <c r="K152" s="126"/>
      <c r="L152" s="301"/>
      <c r="M152" s="572"/>
      <c r="N152" s="301"/>
      <c r="O152" s="480"/>
      <c r="P152" s="484"/>
      <c r="Q152"/>
    </row>
    <row r="153" spans="5:17" ht="20.100000000000001" customHeight="1" x14ac:dyDescent="0.2">
      <c r="E153"/>
      <c r="F153" s="586"/>
      <c r="G153" s="264" t="s">
        <v>132</v>
      </c>
      <c r="H153" s="264"/>
      <c r="I153" s="264"/>
      <c r="J153" s="264"/>
      <c r="K153" s="126"/>
      <c r="L153" s="311"/>
      <c r="M153" s="572"/>
      <c r="N153" s="301"/>
      <c r="O153" s="480"/>
      <c r="P153" s="484"/>
      <c r="Q153"/>
    </row>
    <row r="154" spans="5:17" ht="20.100000000000001" customHeight="1" thickBot="1" x14ac:dyDescent="0.25">
      <c r="E154"/>
      <c r="F154" s="587"/>
      <c r="G154" s="265" t="s">
        <v>133</v>
      </c>
      <c r="H154" s="265"/>
      <c r="I154" s="265"/>
      <c r="J154" s="265"/>
      <c r="K154" s="127"/>
      <c r="L154" s="312"/>
      <c r="M154" s="574"/>
      <c r="N154" s="302"/>
      <c r="O154" s="480"/>
      <c r="P154" s="485"/>
      <c r="Q154"/>
    </row>
    <row r="155" spans="5:17" x14ac:dyDescent="0.2">
      <c r="E155"/>
      <c r="F155"/>
      <c r="G155"/>
      <c r="H155"/>
      <c r="I155"/>
      <c r="J155"/>
      <c r="K155" s="45"/>
      <c r="L155" s="45"/>
      <c r="M155"/>
      <c r="N155"/>
      <c r="O155"/>
      <c r="P155" s="48"/>
      <c r="Q155"/>
    </row>
    <row r="156" spans="5:17" x14ac:dyDescent="0.2">
      <c r="E156"/>
      <c r="F156"/>
      <c r="G156"/>
      <c r="H156"/>
      <c r="I156"/>
      <c r="J156"/>
      <c r="K156" s="45"/>
      <c r="L156" s="45"/>
      <c r="M156"/>
      <c r="N156"/>
      <c r="O156"/>
      <c r="P156" s="48"/>
      <c r="Q156"/>
    </row>
    <row r="158" spans="5:17" ht="23.25" x14ac:dyDescent="0.35">
      <c r="E158"/>
      <c r="F158"/>
      <c r="G158"/>
      <c r="H158"/>
      <c r="I158" s="122">
        <f>'T2'!$AG$2</f>
        <v>0</v>
      </c>
      <c r="J158" s="122"/>
      <c r="K158" s="123"/>
      <c r="L158" s="123"/>
      <c r="M158"/>
      <c r="N158"/>
      <c r="O158"/>
      <c r="P158" s="48"/>
      <c r="Q158"/>
    </row>
    <row r="159" spans="5:17" ht="23.25" x14ac:dyDescent="0.35">
      <c r="E159"/>
      <c r="F159"/>
      <c r="G159"/>
      <c r="H159"/>
      <c r="I159" s="122">
        <f>'T2'!$AH$4</f>
        <v>0</v>
      </c>
      <c r="J159"/>
      <c r="K159" s="45"/>
      <c r="L159" s="45"/>
      <c r="M159"/>
      <c r="N159"/>
      <c r="O159"/>
      <c r="P159" s="48"/>
      <c r="Q159"/>
    </row>
    <row r="160" spans="5:17" x14ac:dyDescent="0.2">
      <c r="E160"/>
      <c r="F160"/>
      <c r="G160"/>
      <c r="H160"/>
      <c r="I160"/>
      <c r="J160"/>
      <c r="K160" s="45"/>
      <c r="L160" s="45"/>
      <c r="M160"/>
      <c r="N160"/>
      <c r="O160"/>
      <c r="P160" s="48"/>
      <c r="Q160"/>
    </row>
    <row r="161" spans="5:17" ht="13.5" thickBot="1" x14ac:dyDescent="0.25">
      <c r="E161"/>
      <c r="F161"/>
      <c r="G161"/>
      <c r="H161"/>
      <c r="I161"/>
      <c r="J161"/>
      <c r="K161" s="45"/>
      <c r="L161" s="45"/>
      <c r="M161"/>
      <c r="N161"/>
      <c r="O161"/>
      <c r="P161" s="48"/>
      <c r="Q161"/>
    </row>
    <row r="162" spans="5:17" ht="20.100000000000001" customHeight="1" x14ac:dyDescent="0.2">
      <c r="E162"/>
      <c r="F162" s="585" t="str">
        <f>'T2'!AC19</f>
        <v>MOREL MICHEL</v>
      </c>
      <c r="G162" s="314">
        <f>'T2'!AE19</f>
        <v>21</v>
      </c>
      <c r="H162" s="266">
        <v>1</v>
      </c>
      <c r="I162" s="266">
        <v>2</v>
      </c>
      <c r="J162" s="266">
        <v>3</v>
      </c>
      <c r="K162" s="124" t="s">
        <v>129</v>
      </c>
      <c r="L162" s="315" t="s">
        <v>130</v>
      </c>
      <c r="M162" s="585" t="s">
        <v>179</v>
      </c>
      <c r="N162" s="588"/>
      <c r="O162" s="480"/>
      <c r="P162" s="483" t="s">
        <v>180</v>
      </c>
      <c r="Q162"/>
    </row>
    <row r="163" spans="5:17" ht="20.100000000000001" customHeight="1" x14ac:dyDescent="0.2">
      <c r="E163"/>
      <c r="F163" s="586"/>
      <c r="G163" s="264" t="s">
        <v>131</v>
      </c>
      <c r="H163" s="264"/>
      <c r="I163" s="264"/>
      <c r="J163" s="264"/>
      <c r="K163" s="126"/>
      <c r="L163" s="301"/>
      <c r="M163" s="572"/>
      <c r="N163" s="301"/>
      <c r="O163" s="480"/>
      <c r="P163" s="484"/>
      <c r="Q163"/>
    </row>
    <row r="164" spans="5:17" ht="20.100000000000001" customHeight="1" x14ac:dyDescent="0.2">
      <c r="E164"/>
      <c r="F164" s="586"/>
      <c r="G164" s="264" t="s">
        <v>132</v>
      </c>
      <c r="H164" s="264"/>
      <c r="I164" s="264"/>
      <c r="J164" s="264"/>
      <c r="K164" s="126"/>
      <c r="L164" s="311"/>
      <c r="M164" s="572"/>
      <c r="N164" s="301"/>
      <c r="O164" s="480"/>
      <c r="P164" s="484"/>
      <c r="Q164"/>
    </row>
    <row r="165" spans="5:17" ht="20.100000000000001" customHeight="1" thickBot="1" x14ac:dyDescent="0.25">
      <c r="E165"/>
      <c r="F165" s="589"/>
      <c r="G165" s="303" t="s">
        <v>133</v>
      </c>
      <c r="H165" s="303"/>
      <c r="I165" s="303"/>
      <c r="J165" s="303"/>
      <c r="K165" s="270"/>
      <c r="L165" s="316"/>
      <c r="M165" s="573"/>
      <c r="N165" s="304"/>
      <c r="O165" s="480"/>
      <c r="P165" s="485"/>
      <c r="Q165"/>
    </row>
    <row r="166" spans="5:17" ht="20.100000000000001" customHeight="1" x14ac:dyDescent="0.2">
      <c r="E166"/>
      <c r="F166" s="585" t="str">
        <f>'T2'!AC20</f>
        <v>BARREL RICHARD</v>
      </c>
      <c r="G166" s="314">
        <f>'T2'!AE20</f>
        <v>22</v>
      </c>
      <c r="H166" s="266">
        <v>1</v>
      </c>
      <c r="I166" s="266">
        <v>2</v>
      </c>
      <c r="J166" s="266">
        <v>3</v>
      </c>
      <c r="K166" s="124" t="s">
        <v>129</v>
      </c>
      <c r="L166" s="315" t="s">
        <v>130</v>
      </c>
      <c r="M166" s="585" t="s">
        <v>179</v>
      </c>
      <c r="N166" s="588"/>
      <c r="O166" s="480"/>
      <c r="P166" s="483" t="s">
        <v>180</v>
      </c>
      <c r="Q166"/>
    </row>
    <row r="167" spans="5:17" ht="20.100000000000001" customHeight="1" x14ac:dyDescent="0.2">
      <c r="E167"/>
      <c r="F167" s="586"/>
      <c r="G167" s="264" t="s">
        <v>131</v>
      </c>
      <c r="H167" s="264"/>
      <c r="I167" s="264"/>
      <c r="J167" s="264"/>
      <c r="K167" s="126"/>
      <c r="L167" s="301"/>
      <c r="M167" s="572"/>
      <c r="N167" s="301"/>
      <c r="O167" s="480"/>
      <c r="P167" s="484"/>
      <c r="Q167"/>
    </row>
    <row r="168" spans="5:17" ht="20.100000000000001" customHeight="1" x14ac:dyDescent="0.2">
      <c r="E168"/>
      <c r="F168" s="586"/>
      <c r="G168" s="264" t="s">
        <v>132</v>
      </c>
      <c r="H168" s="264"/>
      <c r="I168" s="264"/>
      <c r="J168" s="264"/>
      <c r="K168" s="126"/>
      <c r="L168" s="311"/>
      <c r="M168" s="572"/>
      <c r="N168" s="301"/>
      <c r="O168" s="480"/>
      <c r="P168" s="484"/>
      <c r="Q168"/>
    </row>
    <row r="169" spans="5:17" ht="20.100000000000001" customHeight="1" thickBot="1" x14ac:dyDescent="0.25">
      <c r="E169"/>
      <c r="F169" s="587"/>
      <c r="G169" s="265" t="s">
        <v>133</v>
      </c>
      <c r="H169" s="265"/>
      <c r="I169" s="265"/>
      <c r="J169" s="265"/>
      <c r="K169" s="127"/>
      <c r="L169" s="312"/>
      <c r="M169" s="574"/>
      <c r="N169" s="302"/>
      <c r="O169" s="480"/>
      <c r="P169" s="485"/>
      <c r="Q169"/>
    </row>
    <row r="170" spans="5:17" ht="114.95" customHeight="1" x14ac:dyDescent="0.2">
      <c r="E170"/>
      <c r="F170"/>
      <c r="G170"/>
      <c r="H170"/>
      <c r="I170"/>
      <c r="J170"/>
      <c r="K170" s="45"/>
      <c r="L170" s="45"/>
      <c r="M170"/>
      <c r="N170"/>
      <c r="O170"/>
      <c r="P170" s="48"/>
      <c r="Q170"/>
    </row>
    <row r="171" spans="5:17" ht="114.95" customHeight="1" x14ac:dyDescent="0.2">
      <c r="E171"/>
      <c r="F171"/>
      <c r="G171"/>
      <c r="H171"/>
      <c r="I171"/>
      <c r="J171"/>
      <c r="K171" s="45"/>
      <c r="L171" s="45"/>
      <c r="M171"/>
      <c r="N171"/>
      <c r="O171"/>
      <c r="P171" s="48"/>
      <c r="Q171"/>
    </row>
    <row r="172" spans="5:17" ht="114.95" customHeight="1" x14ac:dyDescent="0.2"/>
    <row r="173" spans="5:17" ht="23.25" x14ac:dyDescent="0.35">
      <c r="E173"/>
      <c r="F173"/>
      <c r="G173"/>
      <c r="H173"/>
      <c r="I173" s="122">
        <f>'T2'!$AG$2</f>
        <v>0</v>
      </c>
      <c r="J173" s="122"/>
      <c r="K173" s="123"/>
      <c r="L173" s="123"/>
      <c r="M173"/>
      <c r="N173"/>
      <c r="O173"/>
      <c r="P173" s="48"/>
      <c r="Q173"/>
    </row>
    <row r="174" spans="5:17" ht="23.25" x14ac:dyDescent="0.35">
      <c r="E174"/>
      <c r="F174"/>
      <c r="G174"/>
      <c r="H174"/>
      <c r="I174" s="122">
        <f>'T2'!$AH$4</f>
        <v>0</v>
      </c>
      <c r="J174"/>
      <c r="K174" s="45"/>
      <c r="L174" s="45"/>
      <c r="M174"/>
      <c r="N174"/>
      <c r="O174"/>
      <c r="P174" s="48"/>
      <c r="Q174"/>
    </row>
    <row r="175" spans="5:17" x14ac:dyDescent="0.2">
      <c r="E175"/>
      <c r="F175"/>
      <c r="G175"/>
      <c r="H175"/>
      <c r="I175"/>
      <c r="J175"/>
      <c r="K175" s="45"/>
      <c r="L175" s="45"/>
      <c r="M175"/>
      <c r="N175"/>
      <c r="O175"/>
      <c r="P175" s="48"/>
      <c r="Q175"/>
    </row>
    <row r="176" spans="5:17" ht="13.5" thickBot="1" x14ac:dyDescent="0.25">
      <c r="E176"/>
      <c r="F176"/>
      <c r="G176"/>
      <c r="H176"/>
      <c r="I176"/>
      <c r="J176"/>
      <c r="K176" s="45"/>
      <c r="L176" s="45"/>
      <c r="M176"/>
      <c r="N176"/>
      <c r="O176"/>
      <c r="P176" s="48"/>
      <c r="Q176"/>
    </row>
    <row r="177" spans="5:17" ht="20.100000000000001" customHeight="1" x14ac:dyDescent="0.2">
      <c r="E177"/>
      <c r="F177" s="585" t="str">
        <f>'T2'!AC22</f>
        <v>TAILLON ROMAIN</v>
      </c>
      <c r="G177" s="314">
        <f>'T2'!AE22</f>
        <v>23</v>
      </c>
      <c r="H177" s="266">
        <v>1</v>
      </c>
      <c r="I177" s="266">
        <v>2</v>
      </c>
      <c r="J177" s="266">
        <v>3</v>
      </c>
      <c r="K177" s="124" t="s">
        <v>129</v>
      </c>
      <c r="L177" s="315" t="s">
        <v>130</v>
      </c>
      <c r="M177" s="585" t="s">
        <v>179</v>
      </c>
      <c r="N177" s="588"/>
      <c r="O177" s="480"/>
      <c r="P177" s="483" t="s">
        <v>180</v>
      </c>
      <c r="Q177"/>
    </row>
    <row r="178" spans="5:17" ht="20.100000000000001" customHeight="1" x14ac:dyDescent="0.2">
      <c r="E178"/>
      <c r="F178" s="586"/>
      <c r="G178" s="264" t="s">
        <v>131</v>
      </c>
      <c r="H178" s="264"/>
      <c r="I178" s="264"/>
      <c r="J178" s="264"/>
      <c r="K178" s="126"/>
      <c r="L178" s="301"/>
      <c r="M178" s="572"/>
      <c r="N178" s="301"/>
      <c r="O178" s="480"/>
      <c r="P178" s="484"/>
      <c r="Q178"/>
    </row>
    <row r="179" spans="5:17" ht="20.100000000000001" customHeight="1" x14ac:dyDescent="0.2">
      <c r="E179"/>
      <c r="F179" s="586"/>
      <c r="G179" s="264" t="s">
        <v>132</v>
      </c>
      <c r="H179" s="264"/>
      <c r="I179" s="264"/>
      <c r="J179" s="264"/>
      <c r="K179" s="126"/>
      <c r="L179" s="311"/>
      <c r="M179" s="572"/>
      <c r="N179" s="301"/>
      <c r="O179" s="480"/>
      <c r="P179" s="484"/>
      <c r="Q179"/>
    </row>
    <row r="180" spans="5:17" ht="20.100000000000001" customHeight="1" thickBot="1" x14ac:dyDescent="0.25">
      <c r="E180"/>
      <c r="F180" s="589"/>
      <c r="G180" s="303" t="s">
        <v>133</v>
      </c>
      <c r="H180" s="303"/>
      <c r="I180" s="303"/>
      <c r="J180" s="303"/>
      <c r="K180" s="270"/>
      <c r="L180" s="316"/>
      <c r="M180" s="573"/>
      <c r="N180" s="304"/>
      <c r="O180" s="480"/>
      <c r="P180" s="485"/>
      <c r="Q180"/>
    </row>
    <row r="181" spans="5:17" ht="20.100000000000001" customHeight="1" x14ac:dyDescent="0.2">
      <c r="E181"/>
      <c r="F181" s="585" t="str">
        <f>'T2'!AC23</f>
        <v>MACREZ VALENTIN</v>
      </c>
      <c r="G181" s="314">
        <f>'T2'!AE23</f>
        <v>24</v>
      </c>
      <c r="H181" s="266">
        <v>1</v>
      </c>
      <c r="I181" s="266">
        <v>2</v>
      </c>
      <c r="J181" s="266">
        <v>3</v>
      </c>
      <c r="K181" s="124" t="s">
        <v>129</v>
      </c>
      <c r="L181" s="315" t="s">
        <v>130</v>
      </c>
      <c r="M181" s="585" t="s">
        <v>179</v>
      </c>
      <c r="N181" s="588"/>
      <c r="O181" s="480"/>
      <c r="P181" s="483" t="s">
        <v>180</v>
      </c>
      <c r="Q181"/>
    </row>
    <row r="182" spans="5:17" ht="20.100000000000001" customHeight="1" x14ac:dyDescent="0.2">
      <c r="E182"/>
      <c r="F182" s="586"/>
      <c r="G182" s="264" t="s">
        <v>131</v>
      </c>
      <c r="H182" s="264"/>
      <c r="I182" s="264"/>
      <c r="J182" s="264"/>
      <c r="K182" s="126"/>
      <c r="L182" s="301"/>
      <c r="M182" s="572"/>
      <c r="N182" s="301"/>
      <c r="O182" s="480"/>
      <c r="P182" s="484"/>
      <c r="Q182"/>
    </row>
    <row r="183" spans="5:17" ht="20.100000000000001" customHeight="1" x14ac:dyDescent="0.2">
      <c r="E183"/>
      <c r="F183" s="586"/>
      <c r="G183" s="264" t="s">
        <v>132</v>
      </c>
      <c r="H183" s="264"/>
      <c r="I183" s="264"/>
      <c r="J183" s="264"/>
      <c r="K183" s="126"/>
      <c r="L183" s="311"/>
      <c r="M183" s="572"/>
      <c r="N183" s="301"/>
      <c r="O183" s="480"/>
      <c r="P183" s="484"/>
      <c r="Q183"/>
    </row>
    <row r="184" spans="5:17" ht="20.100000000000001" customHeight="1" thickBot="1" x14ac:dyDescent="0.25">
      <c r="E184"/>
      <c r="F184" s="587"/>
      <c r="G184" s="265" t="s">
        <v>133</v>
      </c>
      <c r="H184" s="265"/>
      <c r="I184" s="265"/>
      <c r="J184" s="265"/>
      <c r="K184" s="127"/>
      <c r="L184" s="312"/>
      <c r="M184" s="574"/>
      <c r="N184" s="302"/>
      <c r="O184" s="480"/>
      <c r="P184" s="485"/>
      <c r="Q184"/>
    </row>
    <row r="185" spans="5:17" x14ac:dyDescent="0.2">
      <c r="E185"/>
      <c r="F185"/>
      <c r="G185"/>
      <c r="H185"/>
      <c r="I185"/>
      <c r="J185"/>
      <c r="K185" s="45"/>
      <c r="L185" s="45"/>
      <c r="M185"/>
      <c r="N185"/>
      <c r="O185"/>
      <c r="P185" s="48"/>
      <c r="Q185"/>
    </row>
    <row r="186" spans="5:17" x14ac:dyDescent="0.2">
      <c r="E186"/>
      <c r="F186"/>
      <c r="G186"/>
      <c r="H186"/>
      <c r="I186"/>
      <c r="J186"/>
      <c r="K186" s="45"/>
      <c r="L186" s="45"/>
      <c r="M186"/>
      <c r="N186"/>
      <c r="O186"/>
      <c r="P186" s="48"/>
      <c r="Q186"/>
    </row>
  </sheetData>
  <sheetProtection sheet="1" objects="1" scenarios="1" selectLockedCells="1"/>
  <mergeCells count="48">
    <mergeCell ref="F24:F27"/>
    <mergeCell ref="M24:N24"/>
    <mergeCell ref="F12:F15"/>
    <mergeCell ref="M12:N12"/>
    <mergeCell ref="F8:F11"/>
    <mergeCell ref="M8:N8"/>
    <mergeCell ref="F43:F46"/>
    <mergeCell ref="M43:N43"/>
    <mergeCell ref="F39:F42"/>
    <mergeCell ref="M39:N39"/>
    <mergeCell ref="F28:F31"/>
    <mergeCell ref="M28:N28"/>
    <mergeCell ref="F72:F75"/>
    <mergeCell ref="M72:N72"/>
    <mergeCell ref="F58:F61"/>
    <mergeCell ref="M58:N58"/>
    <mergeCell ref="F54:F57"/>
    <mergeCell ref="M54:N54"/>
    <mergeCell ref="F91:F94"/>
    <mergeCell ref="M91:N91"/>
    <mergeCell ref="F87:F90"/>
    <mergeCell ref="M87:N87"/>
    <mergeCell ref="F76:F79"/>
    <mergeCell ref="M76:N76"/>
    <mergeCell ref="F117:F120"/>
    <mergeCell ref="M117:N117"/>
    <mergeCell ref="F106:F109"/>
    <mergeCell ref="M106:N106"/>
    <mergeCell ref="F102:F105"/>
    <mergeCell ref="M102:N102"/>
    <mergeCell ref="F136:F139"/>
    <mergeCell ref="M136:N136"/>
    <mergeCell ref="F132:F135"/>
    <mergeCell ref="M132:N132"/>
    <mergeCell ref="F121:F124"/>
    <mergeCell ref="M121:N121"/>
    <mergeCell ref="F162:F165"/>
    <mergeCell ref="M162:N162"/>
    <mergeCell ref="F151:F154"/>
    <mergeCell ref="M151:N151"/>
    <mergeCell ref="F147:F150"/>
    <mergeCell ref="M147:N147"/>
    <mergeCell ref="F181:F184"/>
    <mergeCell ref="M181:N181"/>
    <mergeCell ref="F177:F180"/>
    <mergeCell ref="M177:N177"/>
    <mergeCell ref="F166:F169"/>
    <mergeCell ref="M166:N16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fitToHeight="12" orientation="portrait" r:id="rId1"/>
  <headerFooter scaleWithDoc="0" alignWithMargins="0">
    <oddFooter>&amp;R&amp;"Tahoma,Gras"&amp;16&amp;P</oddFooter>
  </headerFooter>
  <rowBreaks count="5" manualBreakCount="5">
    <brk id="33" min="4" max="17" man="1"/>
    <brk id="67" min="4" max="17" man="1"/>
    <brk id="97" min="4" max="17" man="1"/>
    <brk id="127" min="4" max="17" man="1"/>
    <brk id="157" min="4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B38"/>
  <sheetViews>
    <sheetView showGridLines="0" zoomScale="90" zoomScaleNormal="90" zoomScaleSheetLayoutView="100" workbookViewId="0">
      <selection activeCell="A24" sqref="A24:XFD38"/>
    </sheetView>
  </sheetViews>
  <sheetFormatPr baseColWidth="10" defaultColWidth="11.42578125" defaultRowHeight="15.75" customHeight="1" x14ac:dyDescent="0.3"/>
  <cols>
    <col min="1" max="1" width="3.7109375" style="209" customWidth="1"/>
    <col min="2" max="2" width="30" style="6" customWidth="1"/>
    <col min="3" max="3" width="37.7109375" style="6" customWidth="1"/>
    <col min="4" max="4" width="3.28515625" style="6" customWidth="1"/>
    <col min="5" max="5" width="6.140625" style="214" customWidth="1"/>
    <col min="6" max="11" width="3" style="212" customWidth="1"/>
    <col min="12" max="12" width="8.140625" style="214" customWidth="1"/>
    <col min="13" max="15" width="4.7109375" style="212" customWidth="1"/>
    <col min="16" max="16" width="3.85546875" style="213" bestFit="1" customWidth="1"/>
    <col min="17" max="17" width="3.85546875" style="213" customWidth="1"/>
    <col min="18" max="20" width="4.7109375" style="212" customWidth="1"/>
    <col min="21" max="22" width="3.7109375" style="213" customWidth="1"/>
    <col min="23" max="25" width="4.7109375" style="212" customWidth="1"/>
    <col min="26" max="26" width="3.85546875" style="213" bestFit="1" customWidth="1"/>
    <col min="27" max="27" width="3.85546875" style="213" customWidth="1"/>
    <col min="28" max="28" width="3.42578125" style="209" customWidth="1"/>
    <col min="29" max="29" width="33.7109375" style="6" customWidth="1"/>
    <col min="30" max="30" width="37.7109375" style="6" customWidth="1"/>
    <col min="31" max="31" width="4.42578125" style="6" customWidth="1"/>
    <col min="32" max="32" width="6.28515625" style="211" customWidth="1"/>
    <col min="33" max="38" width="3" style="212" customWidth="1"/>
    <col min="39" max="39" width="6.28515625" style="211" customWidth="1"/>
    <col min="40" max="42" width="4.7109375" style="212" customWidth="1"/>
    <col min="43" max="43" width="4.28515625" style="213" bestFit="1" customWidth="1"/>
    <col min="44" max="44" width="3" style="213" customWidth="1"/>
    <col min="45" max="47" width="4.7109375" style="212" customWidth="1"/>
    <col min="48" max="48" width="4.28515625" style="213" bestFit="1" customWidth="1"/>
    <col min="49" max="49" width="3" style="213" customWidth="1"/>
    <col min="50" max="52" width="4.7109375" style="212" customWidth="1"/>
    <col min="53" max="53" width="3.85546875" style="213" bestFit="1" customWidth="1"/>
    <col min="54" max="54" width="4.42578125" style="213" customWidth="1"/>
    <col min="55" max="55" width="3.140625" style="6" customWidth="1"/>
    <col min="56" max="16384" width="11.42578125" style="6"/>
  </cols>
  <sheetData>
    <row r="2" spans="1:54" ht="15.75" customHeight="1" x14ac:dyDescent="0.25">
      <c r="D2" s="595" t="s">
        <v>184</v>
      </c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AE2" s="595" t="s">
        <v>184</v>
      </c>
      <c r="AF2" s="595"/>
      <c r="AG2" s="595"/>
      <c r="AH2" s="595"/>
      <c r="AI2" s="595"/>
      <c r="AJ2" s="595"/>
      <c r="AK2" s="595"/>
      <c r="AL2" s="595"/>
      <c r="AM2" s="595"/>
      <c r="AN2" s="595"/>
      <c r="AO2" s="595"/>
      <c r="AP2" s="595"/>
      <c r="AQ2" s="595"/>
      <c r="AR2" s="595"/>
      <c r="AS2" s="595"/>
      <c r="AT2" s="595"/>
      <c r="AU2" s="595"/>
      <c r="AV2" s="595"/>
      <c r="AW2" s="595"/>
    </row>
    <row r="3" spans="1:54" ht="15.75" customHeight="1" x14ac:dyDescent="0.25"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AE3" s="595"/>
      <c r="AF3" s="595"/>
      <c r="AG3" s="595"/>
      <c r="AH3" s="595"/>
      <c r="AI3" s="595"/>
      <c r="AJ3" s="595"/>
      <c r="AK3" s="595"/>
      <c r="AL3" s="595"/>
      <c r="AM3" s="595"/>
      <c r="AN3" s="595"/>
      <c r="AO3" s="595"/>
      <c r="AP3" s="595"/>
      <c r="AQ3" s="595"/>
      <c r="AR3" s="595"/>
      <c r="AS3" s="595"/>
      <c r="AT3" s="595"/>
      <c r="AU3" s="595"/>
      <c r="AV3" s="595"/>
      <c r="AW3" s="595"/>
    </row>
    <row r="4" spans="1:54" ht="15.75" customHeight="1" x14ac:dyDescent="0.25">
      <c r="D4" s="595" t="s">
        <v>185</v>
      </c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AE4" s="595" t="s">
        <v>186</v>
      </c>
      <c r="AF4" s="595"/>
      <c r="AG4" s="595"/>
      <c r="AH4" s="595"/>
      <c r="AI4" s="595"/>
      <c r="AJ4" s="595"/>
      <c r="AK4" s="595"/>
      <c r="AL4" s="595"/>
      <c r="AM4" s="595"/>
      <c r="AN4" s="595"/>
      <c r="AO4" s="595"/>
      <c r="AP4" s="595"/>
      <c r="AQ4" s="595"/>
      <c r="AR4" s="595"/>
      <c r="AS4" s="595"/>
      <c r="AT4" s="595"/>
      <c r="AU4" s="595"/>
      <c r="AV4" s="595"/>
      <c r="AW4" s="595"/>
    </row>
    <row r="5" spans="1:54" ht="24.75" customHeight="1" x14ac:dyDescent="0.25">
      <c r="B5" s="288"/>
      <c r="C5" s="288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288"/>
      <c r="X5" s="288"/>
      <c r="Y5" s="288"/>
      <c r="Z5" s="288"/>
      <c r="AA5" s="288"/>
      <c r="AB5" s="288"/>
      <c r="AC5" s="288"/>
      <c r="AD5" s="288"/>
      <c r="AE5" s="595"/>
      <c r="AF5" s="595"/>
      <c r="AG5" s="595"/>
      <c r="AH5" s="595"/>
      <c r="AI5" s="595"/>
      <c r="AJ5" s="595"/>
      <c r="AK5" s="595"/>
      <c r="AL5" s="595"/>
      <c r="AM5" s="595"/>
      <c r="AN5" s="595"/>
      <c r="AO5" s="595"/>
      <c r="AP5" s="595"/>
      <c r="AQ5" s="595"/>
      <c r="AR5" s="595"/>
      <c r="AS5" s="595"/>
      <c r="AT5" s="595"/>
      <c r="AU5" s="595"/>
      <c r="AV5" s="595"/>
      <c r="AW5" s="595"/>
      <c r="AX5" s="288"/>
      <c r="AY5" s="288"/>
      <c r="AZ5" s="288"/>
      <c r="BA5" s="288"/>
      <c r="BB5" s="569"/>
    </row>
    <row r="6" spans="1:54" ht="11.25" customHeight="1" thickBot="1" x14ac:dyDescent="0.3">
      <c r="A6" s="289"/>
      <c r="B6" s="71" t="s">
        <v>147</v>
      </c>
      <c r="C6" s="71" t="s">
        <v>18</v>
      </c>
      <c r="D6" s="198" t="s">
        <v>14</v>
      </c>
      <c r="E6" s="199" t="s">
        <v>148</v>
      </c>
      <c r="F6" s="198"/>
      <c r="G6" s="198"/>
      <c r="H6" s="198"/>
      <c r="I6" s="198"/>
      <c r="J6" s="198"/>
      <c r="K6" s="198"/>
      <c r="L6" s="199" t="s">
        <v>148</v>
      </c>
      <c r="M6" s="581" t="s">
        <v>150</v>
      </c>
      <c r="N6" s="581"/>
      <c r="O6" s="581"/>
      <c r="P6" s="581"/>
      <c r="Q6" s="570"/>
      <c r="R6" s="581" t="s">
        <v>151</v>
      </c>
      <c r="S6" s="581"/>
      <c r="T6" s="581"/>
      <c r="U6" s="581"/>
      <c r="V6" s="570"/>
      <c r="W6" s="581" t="s">
        <v>152</v>
      </c>
      <c r="X6" s="581"/>
      <c r="Y6" s="581"/>
      <c r="Z6" s="581"/>
      <c r="AA6" s="570"/>
      <c r="AC6" s="71" t="s">
        <v>147</v>
      </c>
      <c r="AD6" s="71" t="s">
        <v>18</v>
      </c>
      <c r="AE6" s="198" t="s">
        <v>14</v>
      </c>
      <c r="AF6" s="200" t="s">
        <v>148</v>
      </c>
      <c r="AG6" s="198"/>
      <c r="AH6" s="198"/>
      <c r="AI6" s="198"/>
      <c r="AJ6" s="198"/>
      <c r="AK6" s="198"/>
      <c r="AL6" s="198"/>
      <c r="AM6" s="200" t="s">
        <v>148</v>
      </c>
      <c r="AN6" s="581" t="s">
        <v>150</v>
      </c>
      <c r="AO6" s="581"/>
      <c r="AP6" s="581"/>
      <c r="AQ6" s="581"/>
      <c r="AR6" s="570"/>
      <c r="AS6" s="581" t="s">
        <v>151</v>
      </c>
      <c r="AT6" s="581"/>
      <c r="AU6" s="581"/>
      <c r="AV6" s="581"/>
      <c r="AW6" s="570"/>
      <c r="AX6" s="581" t="s">
        <v>152</v>
      </c>
      <c r="AY6" s="581"/>
      <c r="AZ6" s="581"/>
      <c r="BA6" s="581"/>
      <c r="BB6" s="570"/>
    </row>
    <row r="7" spans="1:54" ht="20.100000000000001" customHeight="1" x14ac:dyDescent="0.25">
      <c r="B7" s="201" t="str">
        <f>IF('T1'!F3&gt;'T1'!F4,'T1'!B3,IF('T1'!F3&lt;'T1'!F4,'T1'!B4,"?"))</f>
        <v>GOYEC LUDOVIC</v>
      </c>
      <c r="C7" s="531" t="str">
        <f>IF('T1'!F3&gt;'T1'!F4,'T1'!D3,IF('T1'!F3&lt;'T1'!F4,'T1'!D4,"?"))</f>
        <v>Pana Loisirs</v>
      </c>
      <c r="D7" s="202">
        <v>1</v>
      </c>
      <c r="E7" s="203">
        <f>F7+G7+H7+I7+J7+K7</f>
        <v>2</v>
      </c>
      <c r="F7" s="509" t="str">
        <f>IF(P7&gt;P8,"1","0")</f>
        <v>1</v>
      </c>
      <c r="G7" s="509" t="str">
        <f>IF(U7&gt;U8,"1","0")</f>
        <v>1</v>
      </c>
      <c r="H7" s="509" t="str">
        <f>IF(Z7&gt;Z8,"1","0")</f>
        <v>0</v>
      </c>
      <c r="I7" s="510" t="str">
        <f>IF(Q7&gt;Q8,"1","0")</f>
        <v>0</v>
      </c>
      <c r="J7" s="510" t="str">
        <f>IF(V7&gt;V8,"1","0")</f>
        <v>0</v>
      </c>
      <c r="K7" s="511" t="str">
        <f>IF(AA7&gt;AA8,"1","0")</f>
        <v>0</v>
      </c>
      <c r="L7" s="318">
        <f>P7+U7+Z7+Q7+V7+AA7</f>
        <v>50.003210000002994</v>
      </c>
      <c r="M7" s="319">
        <v>9</v>
      </c>
      <c r="N7" s="320">
        <v>9</v>
      </c>
      <c r="O7" s="321">
        <v>8</v>
      </c>
      <c r="P7" s="322">
        <f t="shared" ref="P7:P17" si="0">M7+POWER(10,M7-12)+N7+POWER(10,N7-12)+O7+POWER(10,O7-12)</f>
        <v>26.002099999999999</v>
      </c>
      <c r="Q7" s="323"/>
      <c r="R7" s="319">
        <v>9</v>
      </c>
      <c r="S7" s="320">
        <v>8</v>
      </c>
      <c r="T7" s="321">
        <v>7</v>
      </c>
      <c r="U7" s="322">
        <f t="shared" ref="U7:U17" si="1">R7+POWER(10,R7-12)+S7+POWER(10,S7-12)+T7+POWER(10,T7-12)</f>
        <v>24.001109999999997</v>
      </c>
      <c r="V7" s="323"/>
      <c r="W7" s="319"/>
      <c r="X7" s="320"/>
      <c r="Y7" s="321"/>
      <c r="Z7" s="322">
        <f t="shared" ref="Z7:Z17" si="2">W7+POWER(10,W7-12)+X7+POWER(10,X7-12)+Y7+POWER(10,Y7-12)</f>
        <v>3.0000000000000001E-12</v>
      </c>
      <c r="AA7" s="324"/>
      <c r="AC7" s="201" t="str">
        <f>IF('T1'!AH3&gt;'T1'!AH4,'T1'!AD3,IF('T1'!AH3&lt;'T1'!AH4,'T1'!AD4,"?"))</f>
        <v>GOYAULT GWENDOLINE</v>
      </c>
      <c r="AD7" s="531" t="str">
        <f>IF('T1'!AH3&gt;'T1'!AH4,'T1'!AF3,IF('T1'!AH3&lt;'T1'!AH4,'T1'!AF4,"?"))</f>
        <v>LES FLÈCHES BLEUES</v>
      </c>
      <c r="AE7" s="202">
        <v>13</v>
      </c>
      <c r="AF7" s="203">
        <f>AG7+AH7+AI7+AJ7+AK7+AL7</f>
        <v>2</v>
      </c>
      <c r="AG7" s="509" t="str">
        <f>IF(AQ7&gt;AQ8,"1","0")</f>
        <v>0</v>
      </c>
      <c r="AH7" s="509" t="str">
        <f>IF(AV7&gt;AV8,"1","0")</f>
        <v>1</v>
      </c>
      <c r="AI7" s="509" t="str">
        <f>IF(BA7&gt;BA8,"1","0")</f>
        <v>1</v>
      </c>
      <c r="AJ7" s="510" t="str">
        <f>IF(AR7&gt;AR8,"1","0")</f>
        <v>0</v>
      </c>
      <c r="AK7" s="510" t="str">
        <f>IF(AW7&gt;AW8,"1","0")</f>
        <v>0</v>
      </c>
      <c r="AL7" s="511" t="str">
        <f>IF(BB7&gt;BB8,"1","0")</f>
        <v>0</v>
      </c>
      <c r="AM7" s="318">
        <f>AQ7+AV7+BA7+AR7+AW7+BB7</f>
        <v>69.001439999999988</v>
      </c>
      <c r="AN7" s="319">
        <v>7</v>
      </c>
      <c r="AO7" s="320">
        <v>7</v>
      </c>
      <c r="AP7" s="321">
        <v>7</v>
      </c>
      <c r="AQ7" s="322">
        <f>AN7+POWER(10,AN7-12)+AO7+POWER(10,AO7-12)+AP7+POWER(10,AP7-12)</f>
        <v>21.000029999999999</v>
      </c>
      <c r="AR7" s="323"/>
      <c r="AS7" s="319">
        <v>9</v>
      </c>
      <c r="AT7" s="320">
        <v>8</v>
      </c>
      <c r="AU7" s="321">
        <v>8</v>
      </c>
      <c r="AV7" s="322">
        <f>AS7+POWER(10,AS7-12)+AT7+POWER(10,AT7-12)+AU7+POWER(10,AU7-12)</f>
        <v>25.001199999999997</v>
      </c>
      <c r="AW7" s="323"/>
      <c r="AX7" s="319">
        <v>8</v>
      </c>
      <c r="AY7" s="320">
        <v>8</v>
      </c>
      <c r="AZ7" s="321">
        <v>7</v>
      </c>
      <c r="BA7" s="322">
        <f>AX7+POWER(10,AX7-12)+AY7+POWER(10,AY7-12)+AZ7+POWER(10,AZ7-12)</f>
        <v>23.000209999999999</v>
      </c>
      <c r="BB7" s="324"/>
    </row>
    <row r="8" spans="1:54" ht="20.100000000000001" customHeight="1" thickBot="1" x14ac:dyDescent="0.3">
      <c r="B8" s="204" t="str">
        <f>IF('T1'!F6&gt;'T1'!F7,'T1'!B6,IF('T1'!F6&lt;'T1'!F7,'T1'!B7,"?"))</f>
        <v>LUTHEREAU FABIEN</v>
      </c>
      <c r="C8" s="532" t="str">
        <f>IF('T1'!F6&gt;'T1'!F7,'T1'!D6,IF('T1'!F6&lt;'T1'!F7,'T1'!D7,"?"))</f>
        <v>Handicapables</v>
      </c>
      <c r="D8" s="205">
        <v>2</v>
      </c>
      <c r="E8" s="206">
        <f>F8+G8+H8+I8+J8+K8</f>
        <v>0</v>
      </c>
      <c r="F8" s="512" t="str">
        <f>IF(P8&gt;P7,"1","0")</f>
        <v>0</v>
      </c>
      <c r="G8" s="512" t="str">
        <f>IF(U8&gt;U7,"1","0")</f>
        <v>0</v>
      </c>
      <c r="H8" s="512" t="str">
        <f>IF(Z8&gt;Z7,"1","0")</f>
        <v>0</v>
      </c>
      <c r="I8" s="513" t="str">
        <f>IF(Q8&gt;Q7,"1","0")</f>
        <v>0</v>
      </c>
      <c r="J8" s="513" t="str">
        <f>IF(V8&gt;V7,"1","0")</f>
        <v>0</v>
      </c>
      <c r="K8" s="514" t="str">
        <f>IF(AA8&gt;AA7,"1","0")</f>
        <v>0</v>
      </c>
      <c r="L8" s="325">
        <f>P8+U8+Z8+Q8+V8+AA8</f>
        <v>45.000330000002997</v>
      </c>
      <c r="M8" s="326">
        <v>8</v>
      </c>
      <c r="N8" s="327">
        <v>8</v>
      </c>
      <c r="O8" s="328">
        <v>7</v>
      </c>
      <c r="P8" s="329">
        <f t="shared" si="0"/>
        <v>23.000209999999999</v>
      </c>
      <c r="Q8" s="330"/>
      <c r="R8" s="326">
        <v>8</v>
      </c>
      <c r="S8" s="327">
        <v>7</v>
      </c>
      <c r="T8" s="328">
        <v>7</v>
      </c>
      <c r="U8" s="329">
        <f t="shared" si="1"/>
        <v>22.000119999999999</v>
      </c>
      <c r="V8" s="330"/>
      <c r="W8" s="326"/>
      <c r="X8" s="327"/>
      <c r="Y8" s="328"/>
      <c r="Z8" s="329">
        <f t="shared" si="2"/>
        <v>3.0000000000000001E-12</v>
      </c>
      <c r="AA8" s="331"/>
      <c r="AC8" s="204" t="str">
        <f>IF('T1'!AH6&gt;'T1'!AH7,'T1'!AD6,IF('T1'!AH6&lt;'T1'!AH7,'T1'!AD7,"?"))</f>
        <v>LEGRIS CORINNE</v>
      </c>
      <c r="AD8" s="532" t="str">
        <f>IF('T1'!AH6&gt;'T1'!AH7,'T1'!AF6,IF('T1'!AH6&lt;'T1'!AH7,'T1'!AF7,"?"))</f>
        <v>REIMS HANDISPORT</v>
      </c>
      <c r="AE8" s="205">
        <v>14</v>
      </c>
      <c r="AF8" s="206">
        <f>AG8+AH8+AI8+AJ8+AK8+AL8</f>
        <v>1</v>
      </c>
      <c r="AG8" s="512" t="str">
        <f>IF(AQ8&gt;AQ7,"1","0")</f>
        <v>0</v>
      </c>
      <c r="AH8" s="512" t="str">
        <f>IF(AV8&gt;AV7,"1","0")</f>
        <v>0</v>
      </c>
      <c r="AI8" s="512" t="str">
        <f>IF(BA8&gt;BA7,"1","0")</f>
        <v>0</v>
      </c>
      <c r="AJ8" s="513" t="str">
        <f>IF(AR8&gt;AR7,"1","0")</f>
        <v>1</v>
      </c>
      <c r="AK8" s="513" t="str">
        <f>IF(AW8&gt;AW7,"1","0")</f>
        <v>0</v>
      </c>
      <c r="AL8" s="514" t="str">
        <f>IF(BB8&gt;BB7,"1","0")</f>
        <v>0</v>
      </c>
      <c r="AM8" s="325">
        <f>AQ8+AV8+BA8+AR8+AW8+BB8</f>
        <v>58.000251000001001</v>
      </c>
      <c r="AN8" s="326">
        <v>7</v>
      </c>
      <c r="AO8" s="327">
        <v>7</v>
      </c>
      <c r="AP8" s="328">
        <v>7</v>
      </c>
      <c r="AQ8" s="329">
        <f>AN8+POWER(10,AN8-12)+AO8+POWER(10,AO8-12)+AP8+POWER(10,AP8-12)</f>
        <v>21.000029999999999</v>
      </c>
      <c r="AR8" s="330">
        <v>1</v>
      </c>
      <c r="AS8" s="326">
        <v>8</v>
      </c>
      <c r="AT8" s="327">
        <v>6</v>
      </c>
      <c r="AU8" s="328">
        <v>0</v>
      </c>
      <c r="AV8" s="329">
        <f>AS8+POWER(10,AS8-12)+AT8+POWER(10,AT8-12)+AU8+POWER(10,AU8-12)</f>
        <v>14.000101000000999</v>
      </c>
      <c r="AW8" s="330"/>
      <c r="AX8" s="326">
        <v>8</v>
      </c>
      <c r="AY8" s="327">
        <v>7</v>
      </c>
      <c r="AZ8" s="328">
        <v>7</v>
      </c>
      <c r="BA8" s="329">
        <f>AX8+POWER(10,AX8-12)+AY8+POWER(10,AY8-12)+AZ8+POWER(10,AZ8-12)</f>
        <v>22.000119999999999</v>
      </c>
      <c r="BB8" s="331"/>
    </row>
    <row r="9" spans="1:54" ht="11.25" customHeight="1" thickBot="1" x14ac:dyDescent="0.3">
      <c r="A9" s="6"/>
      <c r="B9" s="71" t="s">
        <v>147</v>
      </c>
      <c r="C9" s="71" t="s">
        <v>18</v>
      </c>
      <c r="D9" s="198" t="s">
        <v>14</v>
      </c>
      <c r="E9" s="199" t="s">
        <v>148</v>
      </c>
      <c r="F9" s="198"/>
      <c r="G9" s="198"/>
      <c r="H9" s="198"/>
      <c r="I9" s="198"/>
      <c r="J9" s="198"/>
      <c r="K9" s="198"/>
      <c r="L9" s="199" t="s">
        <v>148</v>
      </c>
      <c r="M9" s="581" t="s">
        <v>150</v>
      </c>
      <c r="N9" s="581"/>
      <c r="O9" s="581"/>
      <c r="P9" s="581"/>
      <c r="Q9" s="570"/>
      <c r="R9" s="581" t="s">
        <v>151</v>
      </c>
      <c r="S9" s="581"/>
      <c r="T9" s="581"/>
      <c r="U9" s="581"/>
      <c r="V9" s="570"/>
      <c r="W9" s="581" t="s">
        <v>152</v>
      </c>
      <c r="X9" s="581"/>
      <c r="Y9" s="581"/>
      <c r="Z9" s="581"/>
      <c r="AA9" s="120"/>
      <c r="AB9" s="6"/>
      <c r="AC9" s="71" t="s">
        <v>147</v>
      </c>
      <c r="AD9" s="71" t="s">
        <v>18</v>
      </c>
      <c r="AE9" s="198" t="s">
        <v>14</v>
      </c>
      <c r="AF9" s="200" t="s">
        <v>148</v>
      </c>
      <c r="AG9" s="198"/>
      <c r="AH9" s="198"/>
      <c r="AI9" s="198"/>
      <c r="AJ9" s="198"/>
      <c r="AK9" s="198"/>
      <c r="AL9" s="198"/>
      <c r="AM9" s="199" t="s">
        <v>148</v>
      </c>
      <c r="AN9" s="581" t="s">
        <v>150</v>
      </c>
      <c r="AO9" s="581"/>
      <c r="AP9" s="581"/>
      <c r="AQ9" s="581"/>
      <c r="AR9" s="570"/>
      <c r="AS9" s="581" t="s">
        <v>151</v>
      </c>
      <c r="AT9" s="581"/>
      <c r="AU9" s="581"/>
      <c r="AV9" s="581"/>
      <c r="AW9" s="570"/>
      <c r="AX9" s="581" t="s">
        <v>152</v>
      </c>
      <c r="AY9" s="581"/>
      <c r="AZ9" s="581"/>
      <c r="BA9" s="581"/>
      <c r="BB9" s="120"/>
    </row>
    <row r="10" spans="1:54" ht="20.100000000000001" customHeight="1" x14ac:dyDescent="0.25">
      <c r="B10" s="201" t="str">
        <f>IF('T1'!F9&gt;'T1'!F10,'T1'!B9,IF('T1'!F9&lt;'T1'!F10,'T1'!B10,"?"))</f>
        <v>MEHDI MEHDI</v>
      </c>
      <c r="C10" s="531" t="str">
        <f>IF('T1'!F9&gt;'T1'!F10,'T1'!D9,IF('T1'!F9&lt;'T1'!F10,'T1'!D10,"?"))</f>
        <v>APF France handicap 31</v>
      </c>
      <c r="D10" s="202">
        <v>3</v>
      </c>
      <c r="E10" s="203">
        <f>F10+G10+H10+I10+J10+K10</f>
        <v>0</v>
      </c>
      <c r="F10" s="509" t="str">
        <f>IF(P10&gt;P11,"1","0")</f>
        <v>0</v>
      </c>
      <c r="G10" s="509" t="str">
        <f>IF(U10&gt;U11,"1","0")</f>
        <v>0</v>
      </c>
      <c r="H10" s="509" t="str">
        <f>IF(Z10&gt;Z11,"1","0")</f>
        <v>0</v>
      </c>
      <c r="I10" s="510" t="str">
        <f>IF(Q10&gt;Q11,"1","0")</f>
        <v>0</v>
      </c>
      <c r="J10" s="510" t="str">
        <f>IF(V10&gt;V11,"1","0")</f>
        <v>0</v>
      </c>
      <c r="K10" s="511" t="str">
        <f>IF(AA10&gt;AA11,"1","0")</f>
        <v>0</v>
      </c>
      <c r="L10" s="318">
        <f>P10+U10+Z10+Q10+V10+AA10</f>
        <v>47.001320000002991</v>
      </c>
      <c r="M10" s="319">
        <v>8</v>
      </c>
      <c r="N10" s="320">
        <v>8</v>
      </c>
      <c r="O10" s="321">
        <v>7</v>
      </c>
      <c r="P10" s="322">
        <f t="shared" si="0"/>
        <v>23.000209999999999</v>
      </c>
      <c r="Q10" s="323"/>
      <c r="R10" s="319">
        <v>9</v>
      </c>
      <c r="S10" s="320">
        <v>8</v>
      </c>
      <c r="T10" s="321">
        <v>7</v>
      </c>
      <c r="U10" s="322">
        <f t="shared" si="1"/>
        <v>24.001109999999997</v>
      </c>
      <c r="V10" s="323"/>
      <c r="W10" s="319"/>
      <c r="X10" s="320"/>
      <c r="Y10" s="321"/>
      <c r="Z10" s="322">
        <f t="shared" si="2"/>
        <v>3.0000000000000001E-12</v>
      </c>
      <c r="AA10" s="324"/>
      <c r="AC10" s="201" t="str">
        <f>IF('T1'!AH9&gt;'T1'!AH10,'T1'!AD9,IF('T1'!AH9&lt;'T1'!AH10,'T1'!AD10,"?"))</f>
        <v>COUAILLIER TOM</v>
      </c>
      <c r="AD10" s="531" t="str">
        <f>IF('T1'!AH9&gt;'T1'!AH10,'T1'!AF9,IF('T1'!AH9&lt;'T1'!AH10,'T1'!AF10,"?"))</f>
        <v>REIMS HANDISPORT</v>
      </c>
      <c r="AE10" s="202">
        <v>15</v>
      </c>
      <c r="AF10" s="203">
        <f>AG10+AH10+AI10+AJ10+AK10+AL10</f>
        <v>0</v>
      </c>
      <c r="AG10" s="509" t="str">
        <f>IF(AQ10&gt;AQ11,"1","0")</f>
        <v>0</v>
      </c>
      <c r="AH10" s="509" t="str">
        <f>IF(AV10&gt;AV11,"1","0")</f>
        <v>0</v>
      </c>
      <c r="AI10" s="509" t="str">
        <f>IF(BA10&gt;BA11,"1","0")</f>
        <v>0</v>
      </c>
      <c r="AJ10" s="510" t="str">
        <f>IF(AR10&gt;AR11,"1","0")</f>
        <v>0</v>
      </c>
      <c r="AK10" s="510" t="str">
        <f>IF(AW10&gt;AW11,"1","0")</f>
        <v>0</v>
      </c>
      <c r="AL10" s="511" t="str">
        <f>IF(BB10&gt;BB11,"1","0")</f>
        <v>0</v>
      </c>
      <c r="AM10" s="318">
        <f>AQ10+AV10+BA10+AR10+AW10+BB10</f>
        <v>31.002011000004998</v>
      </c>
      <c r="AN10" s="319">
        <v>9</v>
      </c>
      <c r="AO10" s="320">
        <v>9</v>
      </c>
      <c r="AP10" s="321">
        <v>7</v>
      </c>
      <c r="AQ10" s="322">
        <f>AN10+POWER(10,AN10-12)+AO10+POWER(10,AO10-12)+AP10+POWER(10,AP10-12)</f>
        <v>25.002009999999999</v>
      </c>
      <c r="AR10" s="323"/>
      <c r="AS10" s="319">
        <v>6</v>
      </c>
      <c r="AT10" s="320">
        <v>0</v>
      </c>
      <c r="AU10" s="321">
        <v>0</v>
      </c>
      <c r="AV10" s="322">
        <f>AS10+POWER(10,AS10-12)+AT10+POWER(10,AT10-12)+AU10+POWER(10,AU10-12)</f>
        <v>6.0000010000020003</v>
      </c>
      <c r="AW10" s="323"/>
      <c r="AX10" s="319"/>
      <c r="AY10" s="320"/>
      <c r="AZ10" s="321"/>
      <c r="BA10" s="322">
        <f>AX10+POWER(10,AX10-12)+AY10+POWER(10,AY10-12)+AZ10+POWER(10,AZ10-12)</f>
        <v>3.0000000000000001E-12</v>
      </c>
      <c r="BB10" s="324"/>
    </row>
    <row r="11" spans="1:54" ht="20.100000000000001" customHeight="1" thickBot="1" x14ac:dyDescent="0.3">
      <c r="B11" s="207" t="str">
        <f>IF('T1'!F12&gt;'T1'!F13,'T1'!B12,IF('T1'!F12&lt;'T1'!F13,'T1'!B13,"?"))</f>
        <v>CENDRIE JEAN PIERRE</v>
      </c>
      <c r="C11" s="532" t="str">
        <f>IF('T1'!F12&gt;'T1'!F13,'T1'!D12,IF('T1'!F12&lt;'T1'!F13,'T1'!D13,"?"))</f>
        <v>MAGEL'HAND - BOURGES</v>
      </c>
      <c r="D11" s="205">
        <v>4</v>
      </c>
      <c r="E11" s="206">
        <f>F11+G11+H11+I11+J11+K11</f>
        <v>2</v>
      </c>
      <c r="F11" s="512" t="str">
        <f>IF(P11&gt;P10,"1","0")</f>
        <v>1</v>
      </c>
      <c r="G11" s="512" t="str">
        <f>IF(U11&gt;U10,"1","0")</f>
        <v>1</v>
      </c>
      <c r="H11" s="512" t="str">
        <f>IF(Z11&gt;Z10,"1","0")</f>
        <v>0</v>
      </c>
      <c r="I11" s="513" t="str">
        <f>IF(Q11&gt;Q10,"1","0")</f>
        <v>0</v>
      </c>
      <c r="J11" s="513" t="str">
        <f>IF(V11&gt;V10,"1","0")</f>
        <v>0</v>
      </c>
      <c r="K11" s="514" t="str">
        <f>IF(AA11&gt;AA10,"1","0")</f>
        <v>0</v>
      </c>
      <c r="L11" s="325">
        <f>P11+U11+Z11+Q11+V11+AA11</f>
        <v>51.020310000002993</v>
      </c>
      <c r="M11" s="326">
        <v>10</v>
      </c>
      <c r="N11" s="327">
        <v>8</v>
      </c>
      <c r="O11" s="328">
        <v>7</v>
      </c>
      <c r="P11" s="329">
        <f t="shared" si="0"/>
        <v>25.010109999999997</v>
      </c>
      <c r="Q11" s="330"/>
      <c r="R11" s="326">
        <v>10</v>
      </c>
      <c r="S11" s="327">
        <v>8</v>
      </c>
      <c r="T11" s="328">
        <v>8</v>
      </c>
      <c r="U11" s="329">
        <f t="shared" si="1"/>
        <v>26.010199999999998</v>
      </c>
      <c r="V11" s="330"/>
      <c r="W11" s="326"/>
      <c r="X11" s="327"/>
      <c r="Y11" s="328"/>
      <c r="Z11" s="329">
        <f t="shared" si="2"/>
        <v>3.0000000000000001E-12</v>
      </c>
      <c r="AA11" s="331"/>
      <c r="AC11" s="207" t="str">
        <f>IF('T1'!AH12&gt;'T1'!AH13,'T1'!AD12,IF('T1'!AH12&lt;'T1'!AH13,'T1'!AD13,"?"))</f>
        <v>LEGRIS LEA</v>
      </c>
      <c r="AD11" s="532" t="str">
        <f>IF('T1'!AH12&gt;'T1'!AH13,'T1'!AF12,IF('T1'!AH12&lt;'T1'!AH13,'T1'!AF13,"?"))</f>
        <v>REIMS HANDISPORT</v>
      </c>
      <c r="AE11" s="205">
        <v>16</v>
      </c>
      <c r="AF11" s="206">
        <f>AG11+AH11+AI11+AJ11+AK11+AL11</f>
        <v>2</v>
      </c>
      <c r="AG11" s="512" t="str">
        <f>IF(AQ11&gt;AQ10,"1","0")</f>
        <v>1</v>
      </c>
      <c r="AH11" s="512" t="str">
        <f>IF(AV11&gt;AV10,"1","0")</f>
        <v>1</v>
      </c>
      <c r="AI11" s="512" t="str">
        <f>IF(BA11&gt;BA10,"1","0")</f>
        <v>0</v>
      </c>
      <c r="AJ11" s="513" t="str">
        <f>IF(AR11&gt;AR10,"1","0")</f>
        <v>0</v>
      </c>
      <c r="AK11" s="513" t="str">
        <f>IF(AW11&gt;AW10,"1","0")</f>
        <v>0</v>
      </c>
      <c r="AL11" s="514" t="str">
        <f>IF(BB11&gt;BB10,"1","0")</f>
        <v>0</v>
      </c>
      <c r="AM11" s="325">
        <f>AQ11+AV11+BA11+AR11+AW11+BB11</f>
        <v>55.023100000002998</v>
      </c>
      <c r="AN11" s="326">
        <v>10</v>
      </c>
      <c r="AO11" s="327">
        <v>10</v>
      </c>
      <c r="AP11" s="328">
        <v>9</v>
      </c>
      <c r="AQ11" s="329">
        <f>AN11+POWER(10,AN11-12)+AO11+POWER(10,AO11-12)+AP11+POWER(10,AP11-12)</f>
        <v>29.021000000000001</v>
      </c>
      <c r="AR11" s="330"/>
      <c r="AS11" s="326">
        <v>9</v>
      </c>
      <c r="AT11" s="327">
        <v>9</v>
      </c>
      <c r="AU11" s="328">
        <v>8</v>
      </c>
      <c r="AV11" s="329">
        <f>AS11+POWER(10,AS11-12)+AT11+POWER(10,AT11-12)+AU11+POWER(10,AU11-12)</f>
        <v>26.002099999999999</v>
      </c>
      <c r="AW11" s="330"/>
      <c r="AX11" s="326"/>
      <c r="AY11" s="327"/>
      <c r="AZ11" s="328"/>
      <c r="BA11" s="329">
        <f>AX11+POWER(10,AX11-12)+AY11+POWER(10,AY11-12)+AZ11+POWER(10,AZ11-12)</f>
        <v>3.0000000000000001E-12</v>
      </c>
      <c r="BB11" s="331"/>
    </row>
    <row r="12" spans="1:54" ht="11.25" customHeight="1" thickBot="1" x14ac:dyDescent="0.3">
      <c r="A12" s="6"/>
      <c r="B12" s="71" t="s">
        <v>147</v>
      </c>
      <c r="C12" s="71" t="s">
        <v>18</v>
      </c>
      <c r="D12" s="198" t="s">
        <v>14</v>
      </c>
      <c r="E12" s="199" t="s">
        <v>148</v>
      </c>
      <c r="F12" s="198"/>
      <c r="G12" s="198"/>
      <c r="H12" s="198"/>
      <c r="I12" s="198"/>
      <c r="J12" s="198"/>
      <c r="K12" s="198"/>
      <c r="L12" s="199" t="s">
        <v>148</v>
      </c>
      <c r="M12" s="581" t="s">
        <v>150</v>
      </c>
      <c r="N12" s="581"/>
      <c r="O12" s="581"/>
      <c r="P12" s="581"/>
      <c r="Q12" s="570"/>
      <c r="R12" s="581" t="s">
        <v>151</v>
      </c>
      <c r="S12" s="581"/>
      <c r="T12" s="581"/>
      <c r="U12" s="581"/>
      <c r="V12" s="570"/>
      <c r="W12" s="581" t="s">
        <v>152</v>
      </c>
      <c r="X12" s="581"/>
      <c r="Y12" s="581"/>
      <c r="Z12" s="581"/>
      <c r="AA12" s="120"/>
      <c r="AB12" s="6"/>
      <c r="AC12" s="71" t="s">
        <v>147</v>
      </c>
      <c r="AD12" s="71" t="s">
        <v>18</v>
      </c>
      <c r="AE12" s="198" t="s">
        <v>14</v>
      </c>
      <c r="AF12" s="200" t="s">
        <v>148</v>
      </c>
      <c r="AG12" s="198"/>
      <c r="AH12" s="198"/>
      <c r="AI12" s="198"/>
      <c r="AJ12" s="198"/>
      <c r="AK12" s="198"/>
      <c r="AL12" s="198"/>
      <c r="AM12" s="199" t="s">
        <v>148</v>
      </c>
      <c r="AN12" s="581" t="s">
        <v>150</v>
      </c>
      <c r="AO12" s="581"/>
      <c r="AP12" s="581"/>
      <c r="AQ12" s="581"/>
      <c r="AR12" s="570"/>
      <c r="AS12" s="581" t="s">
        <v>151</v>
      </c>
      <c r="AT12" s="581"/>
      <c r="AU12" s="581"/>
      <c r="AV12" s="581"/>
      <c r="AW12" s="570"/>
      <c r="AX12" s="581" t="s">
        <v>152</v>
      </c>
      <c r="AY12" s="581"/>
      <c r="AZ12" s="581"/>
      <c r="BA12" s="581"/>
      <c r="BB12" s="120"/>
    </row>
    <row r="13" spans="1:54" ht="20.100000000000001" customHeight="1" x14ac:dyDescent="0.25">
      <c r="B13" s="201" t="str">
        <f>IF('T1'!F15&gt;'T1'!F16,'T1'!B15,IF('T1'!F15&lt;'T1'!F16,'T1'!B16,"?"))</f>
        <v>SAUVAGEON CHRISTOPHE</v>
      </c>
      <c r="C13" s="531" t="str">
        <f>IF('T1'!F15&gt;'T1'!F16,'T1'!D15,IF('T1'!F15&lt;'T1'!F16,'T1'!D16,"?"))</f>
        <v>NÎMES HANDISPORT</v>
      </c>
      <c r="D13" s="202">
        <v>5</v>
      </c>
      <c r="E13" s="203">
        <f>F13+G13+H13+I13+J13+K13</f>
        <v>0</v>
      </c>
      <c r="F13" s="509" t="str">
        <f>IF(P13&gt;P14,"1","0")</f>
        <v>0</v>
      </c>
      <c r="G13" s="509" t="str">
        <f>IF(U13&gt;U14,"1","0")</f>
        <v>0</v>
      </c>
      <c r="H13" s="509" t="str">
        <f>IF(Z13&gt;Z14,"1","0")</f>
        <v>0</v>
      </c>
      <c r="I13" s="510" t="str">
        <f>IF(Q13&gt;Q14,"1","0")</f>
        <v>0</v>
      </c>
      <c r="J13" s="510" t="str">
        <f>IF(V13&gt;V14,"1","0")</f>
        <v>0</v>
      </c>
      <c r="K13" s="511" t="str">
        <f>IF(AA13&gt;AA14,"1","0")</f>
        <v>0</v>
      </c>
      <c r="L13" s="318">
        <f>P13+U13+Z13+Q13+V13+AA13</f>
        <v>30.010021000004993</v>
      </c>
      <c r="M13" s="319">
        <v>7</v>
      </c>
      <c r="N13" s="320">
        <v>6</v>
      </c>
      <c r="O13" s="321">
        <v>0</v>
      </c>
      <c r="P13" s="322">
        <f t="shared" si="0"/>
        <v>13.000011000000999</v>
      </c>
      <c r="Q13" s="323"/>
      <c r="R13" s="319">
        <v>10</v>
      </c>
      <c r="S13" s="320">
        <v>7</v>
      </c>
      <c r="T13" s="321">
        <v>0</v>
      </c>
      <c r="U13" s="322">
        <f t="shared" si="1"/>
        <v>17.010010000000996</v>
      </c>
      <c r="V13" s="323"/>
      <c r="W13" s="319"/>
      <c r="X13" s="320"/>
      <c r="Y13" s="321"/>
      <c r="Z13" s="322">
        <f t="shared" si="2"/>
        <v>3.0000000000000001E-12</v>
      </c>
      <c r="AA13" s="324"/>
      <c r="AC13" s="201" t="str">
        <f>IF('T1'!AH15&gt;'T1'!AH16,'T1'!AD15,IF('T1'!AH15&lt;'T1'!AH16,'T1'!AD16,"?"))</f>
        <v>ROY BAPTISTE</v>
      </c>
      <c r="AD13" s="531" t="str">
        <f>IF('T1'!AH15&gt;'T1'!AH16,'T1'!AF15,IF('T1'!AH15&lt;'T1'!AH16,'T1'!AF16,"?"))</f>
        <v>HANDICLUB CHARLEVILLE-MEZIERES</v>
      </c>
      <c r="AE13" s="202">
        <v>17</v>
      </c>
      <c r="AF13" s="203">
        <f>AG13+AH13+AI13+AJ13+AK13+AL13</f>
        <v>1</v>
      </c>
      <c r="AG13" s="509" t="str">
        <f>IF(AQ13&gt;AQ14,"1","0")</f>
        <v>1</v>
      </c>
      <c r="AH13" s="509" t="str">
        <f>IF(AV13&gt;AV14,"1","0")</f>
        <v>0</v>
      </c>
      <c r="AI13" s="509" t="str">
        <f>IF(BA13&gt;BA14,"1","0")</f>
        <v>0</v>
      </c>
      <c r="AJ13" s="510" t="str">
        <f>IF(AR13&gt;AR14,"1","0")</f>
        <v>0</v>
      </c>
      <c r="AK13" s="510" t="str">
        <f>IF(AW13&gt;AW14,"1","0")</f>
        <v>0</v>
      </c>
      <c r="AL13" s="511" t="str">
        <f>IF(BB13&gt;BB14,"1","0")</f>
        <v>0</v>
      </c>
      <c r="AM13" s="318">
        <f>AQ13+AV13+BA13+AR13+AW13+BB13</f>
        <v>61.011303000000993</v>
      </c>
      <c r="AN13" s="319">
        <v>10</v>
      </c>
      <c r="AO13" s="320">
        <v>9</v>
      </c>
      <c r="AP13" s="321">
        <v>8</v>
      </c>
      <c r="AQ13" s="322">
        <f t="shared" ref="AQ13:AQ23" si="3">AN13+POWER(10,AN13-12)+AO13+POWER(10,AO13-12)+AP13+POWER(10,AP13-12)</f>
        <v>27.011099999999999</v>
      </c>
      <c r="AR13" s="323"/>
      <c r="AS13" s="319">
        <v>8</v>
      </c>
      <c r="AT13" s="320">
        <v>6</v>
      </c>
      <c r="AU13" s="321">
        <v>0</v>
      </c>
      <c r="AV13" s="322">
        <f t="shared" ref="AV13:AV23" si="4">AS13+POWER(10,AS13-12)+AT13+POWER(10,AT13-12)+AU13+POWER(10,AU13-12)</f>
        <v>14.000101000000999</v>
      </c>
      <c r="AW13" s="323"/>
      <c r="AX13" s="319">
        <v>8</v>
      </c>
      <c r="AY13" s="320">
        <v>6</v>
      </c>
      <c r="AZ13" s="321">
        <v>6</v>
      </c>
      <c r="BA13" s="322">
        <f t="shared" ref="BA13:BA23" si="5">AX13+POWER(10,AX13-12)+AY13+POWER(10,AY13-12)+AZ13+POWER(10,AZ13-12)</f>
        <v>20.000102000000002</v>
      </c>
      <c r="BB13" s="324"/>
    </row>
    <row r="14" spans="1:54" ht="20.100000000000001" customHeight="1" thickBot="1" x14ac:dyDescent="0.3">
      <c r="B14" s="204" t="str">
        <f>IF('T1'!F18&gt;'T1'!F19,'T1'!B18,IF('T1'!F18&lt;'T1'!F19,'T1'!B19,"?"))</f>
        <v>MORIN MELODIE</v>
      </c>
      <c r="C14" s="532" t="str">
        <f>IF('T1'!F18&gt;'T1'!F19,'T1'!D18,IF('T1'!F18&lt;'T1'!F19,'T1'!D19,"?"))</f>
        <v>HANDISPORT MONTELIMAR</v>
      </c>
      <c r="D14" s="205">
        <v>6</v>
      </c>
      <c r="E14" s="206">
        <f>F14+G14+H14+I14+J14+K14</f>
        <v>2</v>
      </c>
      <c r="F14" s="512" t="str">
        <f>IF(P14&gt;P13,"1","0")</f>
        <v>1</v>
      </c>
      <c r="G14" s="512" t="str">
        <f>IF(U14&gt;U13,"1","0")</f>
        <v>1</v>
      </c>
      <c r="H14" s="512" t="str">
        <f>IF(Z14&gt;Z13,"1","0")</f>
        <v>0</v>
      </c>
      <c r="I14" s="513" t="str">
        <f>IF(Q14&gt;Q13,"1","0")</f>
        <v>0</v>
      </c>
      <c r="J14" s="513" t="str">
        <f>IF(V14&gt;V13,"1","0")</f>
        <v>0</v>
      </c>
      <c r="K14" s="514" t="str">
        <f>IF(AA14&gt;AA13,"1","0")</f>
        <v>0</v>
      </c>
      <c r="L14" s="325">
        <f>P14+U14+Z14+Q14+V14+AA14</f>
        <v>49.010410000002992</v>
      </c>
      <c r="M14" s="326">
        <v>10</v>
      </c>
      <c r="N14" s="327">
        <v>8</v>
      </c>
      <c r="O14" s="328">
        <v>7</v>
      </c>
      <c r="P14" s="329">
        <f t="shared" si="0"/>
        <v>25.010109999999997</v>
      </c>
      <c r="Q14" s="330"/>
      <c r="R14" s="326">
        <v>8</v>
      </c>
      <c r="S14" s="327">
        <v>8</v>
      </c>
      <c r="T14" s="328">
        <v>8</v>
      </c>
      <c r="U14" s="329">
        <f t="shared" si="1"/>
        <v>24.000299999999999</v>
      </c>
      <c r="V14" s="330"/>
      <c r="W14" s="326"/>
      <c r="X14" s="327"/>
      <c r="Y14" s="328"/>
      <c r="Z14" s="329">
        <f t="shared" si="2"/>
        <v>3.0000000000000001E-12</v>
      </c>
      <c r="AA14" s="331"/>
      <c r="AC14" s="204" t="str">
        <f>IF('T1'!AH18&gt;'T1'!AH19,'T1'!AD18,IF('T1'!AH18&lt;'T1'!AH19,'T1'!AD19,"?"))</f>
        <v>VERITE ALEXIS</v>
      </c>
      <c r="AD14" s="532" t="str">
        <f>IF('T1'!AH18&gt;'T1'!AH19,'T1'!AF18,IF('T1'!AH18&lt;'T1'!AH19,'T1'!AF19,"?"))</f>
        <v>asv foyer des salines</v>
      </c>
      <c r="AE14" s="205">
        <v>18</v>
      </c>
      <c r="AF14" s="206">
        <f>AG14+AH14+AI14+AJ14+AK14+AL14</f>
        <v>2</v>
      </c>
      <c r="AG14" s="512" t="str">
        <f>IF(AQ14&gt;AQ13,"1","0")</f>
        <v>0</v>
      </c>
      <c r="AH14" s="512" t="str">
        <f>IF(AV14&gt;AV13,"1","0")</f>
        <v>1</v>
      </c>
      <c r="AI14" s="512" t="str">
        <f>IF(BA14&gt;BA13,"1","0")</f>
        <v>1</v>
      </c>
      <c r="AJ14" s="513" t="str">
        <f>IF(AR14&gt;AR13,"1","0")</f>
        <v>0</v>
      </c>
      <c r="AK14" s="513" t="str">
        <f>IF(AW14&gt;AW13,"1","0")</f>
        <v>0</v>
      </c>
      <c r="AL14" s="514" t="str">
        <f>IF(BB14&gt;BB13,"1","0")</f>
        <v>0</v>
      </c>
      <c r="AM14" s="325">
        <f>AQ14+AV14+BA14+AR14+AW14+BB14</f>
        <v>73.012411</v>
      </c>
      <c r="AN14" s="326">
        <v>9</v>
      </c>
      <c r="AO14" s="327">
        <v>8</v>
      </c>
      <c r="AP14" s="328">
        <v>8</v>
      </c>
      <c r="AQ14" s="329">
        <f t="shared" si="3"/>
        <v>25.001199999999997</v>
      </c>
      <c r="AR14" s="330"/>
      <c r="AS14" s="326">
        <v>8</v>
      </c>
      <c r="AT14" s="327">
        <v>7</v>
      </c>
      <c r="AU14" s="328">
        <v>6</v>
      </c>
      <c r="AV14" s="329">
        <f t="shared" si="4"/>
        <v>21.000111</v>
      </c>
      <c r="AW14" s="330"/>
      <c r="AX14" s="326">
        <v>10</v>
      </c>
      <c r="AY14" s="327">
        <v>9</v>
      </c>
      <c r="AZ14" s="328">
        <v>8</v>
      </c>
      <c r="BA14" s="329">
        <f t="shared" si="5"/>
        <v>27.011099999999999</v>
      </c>
      <c r="BB14" s="331"/>
    </row>
    <row r="15" spans="1:54" ht="11.25" customHeight="1" thickBot="1" x14ac:dyDescent="0.3">
      <c r="A15" s="6"/>
      <c r="B15" s="71" t="s">
        <v>147</v>
      </c>
      <c r="C15" s="71" t="s">
        <v>18</v>
      </c>
      <c r="D15" s="198" t="s">
        <v>14</v>
      </c>
      <c r="E15" s="199" t="s">
        <v>148</v>
      </c>
      <c r="F15" s="198"/>
      <c r="G15" s="198"/>
      <c r="H15" s="198"/>
      <c r="I15" s="198"/>
      <c r="J15" s="198"/>
      <c r="K15" s="198"/>
      <c r="L15" s="199" t="s">
        <v>148</v>
      </c>
      <c r="M15" s="581" t="s">
        <v>150</v>
      </c>
      <c r="N15" s="581"/>
      <c r="O15" s="581"/>
      <c r="P15" s="581"/>
      <c r="Q15" s="570"/>
      <c r="R15" s="581" t="s">
        <v>151</v>
      </c>
      <c r="S15" s="581"/>
      <c r="T15" s="581"/>
      <c r="U15" s="581"/>
      <c r="V15" s="570"/>
      <c r="W15" s="581" t="s">
        <v>152</v>
      </c>
      <c r="X15" s="581"/>
      <c r="Y15" s="581"/>
      <c r="Z15" s="581"/>
      <c r="AA15" s="120"/>
      <c r="AB15" s="6"/>
      <c r="AC15" s="71" t="s">
        <v>147</v>
      </c>
      <c r="AD15" s="71" t="s">
        <v>18</v>
      </c>
      <c r="AE15" s="198" t="s">
        <v>14</v>
      </c>
      <c r="AF15" s="200" t="s">
        <v>148</v>
      </c>
      <c r="AG15" s="198"/>
      <c r="AH15" s="198"/>
      <c r="AI15" s="198"/>
      <c r="AJ15" s="198"/>
      <c r="AK15" s="198"/>
      <c r="AL15" s="198"/>
      <c r="AM15" s="199" t="s">
        <v>148</v>
      </c>
      <c r="AN15" s="581" t="s">
        <v>150</v>
      </c>
      <c r="AO15" s="581"/>
      <c r="AP15" s="581"/>
      <c r="AQ15" s="581"/>
      <c r="AR15" s="570"/>
      <c r="AS15" s="581" t="s">
        <v>151</v>
      </c>
      <c r="AT15" s="581"/>
      <c r="AU15" s="581"/>
      <c r="AV15" s="581"/>
      <c r="AW15" s="570"/>
      <c r="AX15" s="581" t="s">
        <v>152</v>
      </c>
      <c r="AY15" s="581"/>
      <c r="AZ15" s="581"/>
      <c r="BA15" s="581"/>
      <c r="BB15" s="120"/>
    </row>
    <row r="16" spans="1:54" ht="20.100000000000001" customHeight="1" x14ac:dyDescent="0.25">
      <c r="B16" s="201" t="str">
        <f>IF('T1'!F21&gt;'T1'!F22,'T1'!B21,IF('T1'!F21&lt;'T1'!F22,'T1'!B22,"?"))</f>
        <v>LEAL OLIVIER</v>
      </c>
      <c r="C16" s="531" t="str">
        <f>IF('T1'!F21&gt;'T1'!F22,'T1'!D21,IF('T1'!F21&lt;'T1'!F22,'T1'!D22,"?"))</f>
        <v>Etoiles Sportives Handisport</v>
      </c>
      <c r="D16" s="202">
        <v>7</v>
      </c>
      <c r="E16" s="203">
        <f>F16+G16+H16+I16+J16+K16</f>
        <v>0</v>
      </c>
      <c r="F16" s="509" t="str">
        <f>IF(P16&gt;P17,"1","0")</f>
        <v>0</v>
      </c>
      <c r="G16" s="509" t="str">
        <f>IF(U16&gt;U17,"1","0")</f>
        <v>0</v>
      </c>
      <c r="H16" s="509" t="str">
        <f>IF(Z16&gt;Z17,"1","0")</f>
        <v>0</v>
      </c>
      <c r="I16" s="510" t="str">
        <f>IF(Q16&gt;Q17,"1","0")</f>
        <v>0</v>
      </c>
      <c r="J16" s="510" t="str">
        <f>IF(V16&gt;V17,"1","0")</f>
        <v>0</v>
      </c>
      <c r="K16" s="511" t="str">
        <f>IF(AA16&gt;AA17,"1","0")</f>
        <v>0</v>
      </c>
      <c r="L16" s="318">
        <f>P16+U16+Z16+Q16+V16+AA16</f>
        <v>32.000023000003999</v>
      </c>
      <c r="M16" s="319">
        <v>7</v>
      </c>
      <c r="N16" s="320">
        <v>6</v>
      </c>
      <c r="O16" s="321">
        <v>0</v>
      </c>
      <c r="P16" s="322">
        <f t="shared" si="0"/>
        <v>13.000011000000999</v>
      </c>
      <c r="Q16" s="323"/>
      <c r="R16" s="319">
        <v>7</v>
      </c>
      <c r="S16" s="320">
        <v>6</v>
      </c>
      <c r="T16" s="321">
        <v>6</v>
      </c>
      <c r="U16" s="322">
        <f t="shared" si="1"/>
        <v>19.000012000000002</v>
      </c>
      <c r="V16" s="323"/>
      <c r="W16" s="319"/>
      <c r="X16" s="320"/>
      <c r="Y16" s="321"/>
      <c r="Z16" s="322">
        <f t="shared" si="2"/>
        <v>3.0000000000000001E-12</v>
      </c>
      <c r="AA16" s="324"/>
      <c r="AC16" s="201" t="str">
        <f>IF('T1'!AH21&gt;'T1'!AH22,'T1'!AD21,IF('T1'!AH21&lt;'T1'!AH22,'T1'!AD22,"?"))</f>
        <v>CELLE BASTIEN</v>
      </c>
      <c r="AD16" s="531" t="str">
        <f>IF('T1'!AH21&gt;'T1'!AH22,'T1'!AF21,IF('T1'!AH21&lt;'T1'!AH22,'T1'!AF22,"?"))</f>
        <v>MAGEL'HAND - BOURGES</v>
      </c>
      <c r="AE16" s="202">
        <v>19</v>
      </c>
      <c r="AF16" s="203">
        <f>AG16+AH16+AI16+AJ16+AK16+AL16</f>
        <v>1</v>
      </c>
      <c r="AG16" s="509" t="str">
        <f>IF(AQ16&gt;AQ17,"1","0")</f>
        <v>0</v>
      </c>
      <c r="AH16" s="509" t="str">
        <f>IF(AV16&gt;AV17,"1","0")</f>
        <v>1</v>
      </c>
      <c r="AI16" s="509" t="str">
        <f>IF(BA16&gt;BA17,"1","0")</f>
        <v>0</v>
      </c>
      <c r="AJ16" s="510" t="str">
        <f>IF(AR16&gt;AR17,"1","0")</f>
        <v>0</v>
      </c>
      <c r="AK16" s="510" t="str">
        <f>IF(AW16&gt;AW17,"1","0")</f>
        <v>0</v>
      </c>
      <c r="AL16" s="511" t="str">
        <f>IF(BB16&gt;BB17,"1","0")</f>
        <v>0</v>
      </c>
      <c r="AM16" s="318">
        <f>AQ16+AV16+BA16+AR16+AW16+BB16</f>
        <v>59.001322000000997</v>
      </c>
      <c r="AN16" s="319">
        <v>8</v>
      </c>
      <c r="AO16" s="320">
        <v>7</v>
      </c>
      <c r="AP16" s="321">
        <v>0</v>
      </c>
      <c r="AQ16" s="322">
        <f t="shared" si="3"/>
        <v>15.000110000000999</v>
      </c>
      <c r="AR16" s="323"/>
      <c r="AS16" s="319">
        <v>9</v>
      </c>
      <c r="AT16" s="320">
        <v>8</v>
      </c>
      <c r="AU16" s="321">
        <v>6</v>
      </c>
      <c r="AV16" s="322">
        <f t="shared" si="4"/>
        <v>23.001100999999998</v>
      </c>
      <c r="AW16" s="323"/>
      <c r="AX16" s="319">
        <v>8</v>
      </c>
      <c r="AY16" s="320">
        <v>7</v>
      </c>
      <c r="AZ16" s="321">
        <v>6</v>
      </c>
      <c r="BA16" s="322">
        <f t="shared" si="5"/>
        <v>21.000111</v>
      </c>
      <c r="BB16" s="324"/>
    </row>
    <row r="17" spans="1:54" ht="20.100000000000001" customHeight="1" thickBot="1" x14ac:dyDescent="0.3">
      <c r="B17" s="204" t="str">
        <f>IF('T1'!F24&gt;'T1'!F25,'T1'!B24,IF('T1'!F24&lt;'T1'!F25,'T1'!B25,"?"))</f>
        <v>JOUSEAU NADEGE</v>
      </c>
      <c r="C17" s="532" t="str">
        <f>IF('T1'!F24&gt;'T1'!F25,'T1'!D24,IF('T1'!F24&lt;'T1'!F25,'T1'!D25,"?"))</f>
        <v>LAVAL HANDISPORT</v>
      </c>
      <c r="D17" s="205">
        <v>8</v>
      </c>
      <c r="E17" s="206">
        <f>F17+G17+H17+I17+J17+K17</f>
        <v>2</v>
      </c>
      <c r="F17" s="512" t="str">
        <f>IF(P17&gt;P16,"1","0")</f>
        <v>1</v>
      </c>
      <c r="G17" s="512" t="str">
        <f>IF(U17&gt;U16,"1","0")</f>
        <v>1</v>
      </c>
      <c r="H17" s="512" t="str">
        <f>IF(Z17&gt;Z16,"1","0")</f>
        <v>0</v>
      </c>
      <c r="I17" s="513" t="str">
        <f>IF(Q17&gt;Q16,"1","0")</f>
        <v>0</v>
      </c>
      <c r="J17" s="513" t="str">
        <f>IF(V17&gt;V16,"1","0")</f>
        <v>0</v>
      </c>
      <c r="K17" s="514" t="str">
        <f>IF(AA17&gt;AA16,"1","0")</f>
        <v>0</v>
      </c>
      <c r="L17" s="325">
        <f>P17+U17+Z17+Q17+V17+AA17</f>
        <v>49.010410000002992</v>
      </c>
      <c r="M17" s="326">
        <v>10</v>
      </c>
      <c r="N17" s="327">
        <v>8</v>
      </c>
      <c r="O17" s="328">
        <v>8</v>
      </c>
      <c r="P17" s="329">
        <f t="shared" si="0"/>
        <v>26.010199999999998</v>
      </c>
      <c r="Q17" s="330"/>
      <c r="R17" s="326">
        <v>8</v>
      </c>
      <c r="S17" s="327">
        <v>8</v>
      </c>
      <c r="T17" s="328">
        <v>7</v>
      </c>
      <c r="U17" s="329">
        <f t="shared" si="1"/>
        <v>23.000209999999999</v>
      </c>
      <c r="V17" s="330"/>
      <c r="W17" s="326"/>
      <c r="X17" s="327"/>
      <c r="Y17" s="328"/>
      <c r="Z17" s="329">
        <f t="shared" si="2"/>
        <v>3.0000000000000001E-12</v>
      </c>
      <c r="AA17" s="331"/>
      <c r="AC17" s="204" t="str">
        <f>IF('T1'!AH24&gt;'T1'!AH25,'T1'!AD24,IF('T1'!AH24&lt;'T1'!AH25,'T1'!AD25,"?"))</f>
        <v>MASCHINOT CELINE</v>
      </c>
      <c r="AD17" s="532" t="str">
        <f>IF('T1'!AH24&gt;'T1'!AH25,'T1'!AF24,IF('T1'!AH24&lt;'T1'!AH25,'T1'!AF25,"?"))</f>
        <v>IMC'S</v>
      </c>
      <c r="AE17" s="205">
        <v>20</v>
      </c>
      <c r="AF17" s="206">
        <f>AG17+AH17+AI17+AJ17+AK17+AL17</f>
        <v>2</v>
      </c>
      <c r="AG17" s="512" t="str">
        <f>IF(AQ17&gt;AQ16,"1","0")</f>
        <v>1</v>
      </c>
      <c r="AH17" s="512" t="str">
        <f>IF(AV17&gt;AV16,"1","0")</f>
        <v>0</v>
      </c>
      <c r="AI17" s="512" t="str">
        <f>IF(BA17&gt;BA16,"1","0")</f>
        <v>0</v>
      </c>
      <c r="AJ17" s="513" t="str">
        <f>IF(AR17&gt;AR16,"1","0")</f>
        <v>0</v>
      </c>
      <c r="AK17" s="513" t="str">
        <f>IF(AW17&gt;AW16,"1","0")</f>
        <v>0</v>
      </c>
      <c r="AL17" s="514" t="str">
        <f>IF(BB17&gt;BB16,"1","0")</f>
        <v>1</v>
      </c>
      <c r="AM17" s="325">
        <f>AQ17+AV17+BA17+AR17+AW17+BB17</f>
        <v>70.002330999999998</v>
      </c>
      <c r="AN17" s="326">
        <v>9</v>
      </c>
      <c r="AO17" s="327">
        <v>9</v>
      </c>
      <c r="AP17" s="328">
        <v>8</v>
      </c>
      <c r="AQ17" s="329">
        <f t="shared" si="3"/>
        <v>26.002099999999999</v>
      </c>
      <c r="AR17" s="330"/>
      <c r="AS17" s="326">
        <v>8</v>
      </c>
      <c r="AT17" s="327">
        <v>7</v>
      </c>
      <c r="AU17" s="328">
        <v>7</v>
      </c>
      <c r="AV17" s="329">
        <f t="shared" si="4"/>
        <v>22.000119999999999</v>
      </c>
      <c r="AW17" s="330"/>
      <c r="AX17" s="326">
        <v>8</v>
      </c>
      <c r="AY17" s="327">
        <v>7</v>
      </c>
      <c r="AZ17" s="328">
        <v>6</v>
      </c>
      <c r="BA17" s="329">
        <f t="shared" si="5"/>
        <v>21.000111</v>
      </c>
      <c r="BB17" s="331">
        <v>1</v>
      </c>
    </row>
    <row r="18" spans="1:54" ht="11.25" customHeight="1" thickBot="1" x14ac:dyDescent="0.3">
      <c r="A18" s="6"/>
      <c r="B18" s="71" t="s">
        <v>147</v>
      </c>
      <c r="C18" s="71" t="s">
        <v>18</v>
      </c>
      <c r="D18" s="198" t="s">
        <v>14</v>
      </c>
      <c r="E18" s="199" t="s">
        <v>148</v>
      </c>
      <c r="F18" s="198"/>
      <c r="G18" s="198"/>
      <c r="H18" s="198"/>
      <c r="I18" s="198"/>
      <c r="J18" s="198"/>
      <c r="K18" s="198"/>
      <c r="L18" s="199" t="s">
        <v>148</v>
      </c>
      <c r="M18" s="581" t="s">
        <v>150</v>
      </c>
      <c r="N18" s="581"/>
      <c r="O18" s="581"/>
      <c r="P18" s="581"/>
      <c r="Q18" s="570"/>
      <c r="R18" s="581" t="s">
        <v>151</v>
      </c>
      <c r="S18" s="581"/>
      <c r="T18" s="581"/>
      <c r="U18" s="581"/>
      <c r="V18" s="570"/>
      <c r="W18" s="581" t="s">
        <v>152</v>
      </c>
      <c r="X18" s="581"/>
      <c r="Y18" s="581"/>
      <c r="Z18" s="581"/>
      <c r="AA18" s="120"/>
      <c r="AB18" s="6"/>
      <c r="AC18" s="71" t="s">
        <v>147</v>
      </c>
      <c r="AD18" s="71" t="s">
        <v>18</v>
      </c>
      <c r="AE18" s="198" t="s">
        <v>14</v>
      </c>
      <c r="AF18" s="200" t="s">
        <v>148</v>
      </c>
      <c r="AG18" s="198"/>
      <c r="AH18" s="198"/>
      <c r="AI18" s="198"/>
      <c r="AJ18" s="198"/>
      <c r="AK18" s="198"/>
      <c r="AL18" s="198"/>
      <c r="AM18" s="199" t="s">
        <v>148</v>
      </c>
      <c r="AN18" s="581" t="s">
        <v>150</v>
      </c>
      <c r="AO18" s="581"/>
      <c r="AP18" s="581"/>
      <c r="AQ18" s="581"/>
      <c r="AR18" s="570"/>
      <c r="AS18" s="581" t="s">
        <v>151</v>
      </c>
      <c r="AT18" s="581"/>
      <c r="AU18" s="581"/>
      <c r="AV18" s="581"/>
      <c r="AW18" s="570"/>
      <c r="AX18" s="581" t="s">
        <v>152</v>
      </c>
      <c r="AY18" s="581"/>
      <c r="AZ18" s="581"/>
      <c r="BA18" s="581"/>
      <c r="BB18" s="120"/>
    </row>
    <row r="19" spans="1:54" ht="20.100000000000001" customHeight="1" x14ac:dyDescent="0.25">
      <c r="B19" s="201" t="str">
        <f>IF('T1'!F27&gt;'T1'!F28,'T1'!B27,IF('T1'!F27&lt;'T1'!F28,'T1'!B28,"?"))</f>
        <v>GUEBLE JEROME</v>
      </c>
      <c r="C19" s="531" t="str">
        <f>IF('T1'!F27&gt;'T1'!F28,'T1'!D27,IF('T1'!F27&lt;'T1'!F28,'T1'!D28,"?"))</f>
        <v>ASPTT La Sarbacane de Bessay</v>
      </c>
      <c r="D19" s="202">
        <v>9</v>
      </c>
      <c r="E19" s="203">
        <f>F19+G19+H19+I19+J19+K19</f>
        <v>1</v>
      </c>
      <c r="F19" s="509" t="str">
        <f>IF(P19&gt;P20,"1","0")</f>
        <v>1</v>
      </c>
      <c r="G19" s="509" t="str">
        <f>IF(U19&gt;U20,"1","0")</f>
        <v>0</v>
      </c>
      <c r="H19" s="509" t="str">
        <f>IF(Z19&gt;Z20,"1","0")</f>
        <v>0</v>
      </c>
      <c r="I19" s="510" t="str">
        <f>IF(Q19&gt;Q20,"1","0")</f>
        <v>0</v>
      </c>
      <c r="J19" s="510" t="str">
        <f>IF(V19&gt;V20,"1","0")</f>
        <v>0</v>
      </c>
      <c r="K19" s="511" t="str">
        <f>IF(AA19&gt;AA20,"1","0")</f>
        <v>0</v>
      </c>
      <c r="L19" s="318">
        <f>P19+U19+Z19+Q19+V19+AA19</f>
        <v>70.00233999999999</v>
      </c>
      <c r="M19" s="319">
        <v>9</v>
      </c>
      <c r="N19" s="320">
        <v>9</v>
      </c>
      <c r="O19" s="321">
        <v>8</v>
      </c>
      <c r="P19" s="322">
        <f>M19+POWER(10,M19-12)+N19+POWER(10,N19-12)+O19+POWER(10,O19-12)</f>
        <v>26.002099999999999</v>
      </c>
      <c r="Q19" s="323"/>
      <c r="R19" s="319">
        <v>8</v>
      </c>
      <c r="S19" s="320">
        <v>7</v>
      </c>
      <c r="T19" s="321">
        <v>7</v>
      </c>
      <c r="U19" s="322">
        <f>R19+POWER(10,R19-12)+S19+POWER(10,S19-12)+T19+POWER(10,T19-12)</f>
        <v>22.000119999999999</v>
      </c>
      <c r="V19" s="323"/>
      <c r="W19" s="319">
        <v>8</v>
      </c>
      <c r="X19" s="320">
        <v>7</v>
      </c>
      <c r="Y19" s="321">
        <v>7</v>
      </c>
      <c r="Z19" s="322">
        <f>W19+POWER(10,W19-12)+X19+POWER(10,X19-12)+Y19+POWER(10,Y19-12)</f>
        <v>22.000119999999999</v>
      </c>
      <c r="AA19" s="324"/>
      <c r="AC19" s="201" t="str">
        <f>IF('T1'!AH27&gt;'T1'!AH28,'T1'!AD27,IF('T1'!AH27&lt;'T1'!AH28,'T1'!AD28,"?"))</f>
        <v>MOREL MICHEL</v>
      </c>
      <c r="AD19" s="531" t="str">
        <f>IF('T1'!AH27&gt;'T1'!AH28,'T1'!AF27,IF('T1'!AH27&lt;'T1'!AH28,'T1'!AF28,"?"))</f>
        <v>REIMS HANDISPORT</v>
      </c>
      <c r="AE19" s="202">
        <v>21</v>
      </c>
      <c r="AF19" s="203">
        <f>AG19+AH19+AI19+AJ19+AK19+AL19</f>
        <v>1</v>
      </c>
      <c r="AG19" s="509" t="str">
        <f>IF(AQ19&gt;AQ20,"1","0")</f>
        <v>1</v>
      </c>
      <c r="AH19" s="509" t="str">
        <f>IF(AV19&gt;AV20,"1","0")</f>
        <v>0</v>
      </c>
      <c r="AI19" s="509" t="str">
        <f>IF(BA19&gt;BA20,"1","0")</f>
        <v>0</v>
      </c>
      <c r="AJ19" s="510" t="str">
        <f>IF(AR19&gt;AR20,"1","0")</f>
        <v>0</v>
      </c>
      <c r="AK19" s="510" t="str">
        <f>IF(AW19&gt;AW20,"1","0")</f>
        <v>0</v>
      </c>
      <c r="AL19" s="511" t="str">
        <f>IF(BB19&gt;BB20,"1","0")</f>
        <v>0</v>
      </c>
      <c r="AM19" s="318">
        <f>AQ19+AV19+BA19+AR19+AW19+BB19</f>
        <v>73.012329999999992</v>
      </c>
      <c r="AN19" s="319">
        <v>10</v>
      </c>
      <c r="AO19" s="320">
        <v>9</v>
      </c>
      <c r="AP19" s="321">
        <v>7</v>
      </c>
      <c r="AQ19" s="322">
        <f t="shared" si="3"/>
        <v>26.011009999999999</v>
      </c>
      <c r="AR19" s="323"/>
      <c r="AS19" s="319">
        <v>8</v>
      </c>
      <c r="AT19" s="320">
        <v>8</v>
      </c>
      <c r="AU19" s="321">
        <v>7</v>
      </c>
      <c r="AV19" s="322">
        <f t="shared" si="4"/>
        <v>23.000209999999999</v>
      </c>
      <c r="AW19" s="323"/>
      <c r="AX19" s="319">
        <v>9</v>
      </c>
      <c r="AY19" s="320">
        <v>8</v>
      </c>
      <c r="AZ19" s="321">
        <v>7</v>
      </c>
      <c r="BA19" s="322">
        <f t="shared" si="5"/>
        <v>24.001109999999997</v>
      </c>
      <c r="BB19" s="324"/>
    </row>
    <row r="20" spans="1:54" ht="22.5" customHeight="1" thickBot="1" x14ac:dyDescent="0.3">
      <c r="B20" s="204" t="str">
        <f>IF('T1'!F30&gt;'T1'!F31,'T1'!B30,IF('T1'!F30&lt;'T1'!F31,'T1'!B31,"?"))</f>
        <v>PEINET NOEL</v>
      </c>
      <c r="C20" s="532" t="str">
        <f>IF('T1'!F30&gt;'T1'!F31,'T1'!D30,IF('T1'!F30&lt;'T1'!F31,'T1'!D31,"?"))</f>
        <v>IMC'S</v>
      </c>
      <c r="D20" s="205">
        <v>10</v>
      </c>
      <c r="E20" s="206">
        <f>F20+G20+H20+I20+J20+K20</f>
        <v>2</v>
      </c>
      <c r="F20" s="512" t="str">
        <f>IF(P20&gt;P19,"1","0")</f>
        <v>0</v>
      </c>
      <c r="G20" s="512" t="str">
        <f>IF(U20&gt;U19,"1","0")</f>
        <v>1</v>
      </c>
      <c r="H20" s="512" t="str">
        <f>IF(Z20&gt;Z19,"1","0")</f>
        <v>1</v>
      </c>
      <c r="I20" s="513" t="str">
        <f>IF(Q20&gt;Q19,"1","0")</f>
        <v>0</v>
      </c>
      <c r="J20" s="513" t="str">
        <f>IF(V20&gt;V19,"1","0")</f>
        <v>0</v>
      </c>
      <c r="K20" s="514" t="str">
        <f>IF(AA20&gt;AA19,"1","0")</f>
        <v>0</v>
      </c>
      <c r="L20" s="325">
        <f>P20+U20+Z20+Q20+V20+AA20</f>
        <v>72.020420999999999</v>
      </c>
      <c r="M20" s="326">
        <v>10</v>
      </c>
      <c r="N20" s="327">
        <v>8</v>
      </c>
      <c r="O20" s="328">
        <v>6</v>
      </c>
      <c r="P20" s="329">
        <f>M20+POWER(10,M20-12)+N20+POWER(10,N20-12)+O20+POWER(10,O20-12)</f>
        <v>24.010100999999999</v>
      </c>
      <c r="Q20" s="330"/>
      <c r="R20" s="326">
        <v>8</v>
      </c>
      <c r="S20" s="327">
        <v>8</v>
      </c>
      <c r="T20" s="328">
        <v>8</v>
      </c>
      <c r="U20" s="329">
        <f>R20+POWER(10,R20-12)+S20+POWER(10,S20-12)+T20+POWER(10,T20-12)</f>
        <v>24.000299999999999</v>
      </c>
      <c r="V20" s="330"/>
      <c r="W20" s="326">
        <v>10</v>
      </c>
      <c r="X20" s="327">
        <v>7</v>
      </c>
      <c r="Y20" s="328">
        <v>7</v>
      </c>
      <c r="Z20" s="329">
        <f>W20+POWER(10,W20-12)+X20+POWER(10,X20-12)+Y20+POWER(10,Y20-12)</f>
        <v>24.010019999999997</v>
      </c>
      <c r="AA20" s="331"/>
      <c r="AC20" s="204" t="str">
        <f>IF('T1'!AH30&gt;'T1'!AH31,'T1'!AD30,IF('T1'!AH30&lt;'T1'!AH31,'T1'!AD31,"?"))</f>
        <v>BARREL RICHARD</v>
      </c>
      <c r="AD20" s="532" t="str">
        <f>IF('T1'!AH30&gt;'T1'!AH31,'T1'!AF30,IF('T1'!AH30&lt;'T1'!AH31,'T1'!AF31,"?"))</f>
        <v>Handicapables</v>
      </c>
      <c r="AE20" s="205">
        <v>22</v>
      </c>
      <c r="AF20" s="206">
        <f>AG20+AH20+AI20+AJ20+AK20+AL20</f>
        <v>2</v>
      </c>
      <c r="AG20" s="512" t="str">
        <f>IF(AQ20&gt;AQ19,"1","0")</f>
        <v>0</v>
      </c>
      <c r="AH20" s="512" t="str">
        <f>IF(AV20&gt;AV19,"1","0")</f>
        <v>1</v>
      </c>
      <c r="AI20" s="512" t="str">
        <f>IF(BA20&gt;BA19,"1","0")</f>
        <v>1</v>
      </c>
      <c r="AJ20" s="513" t="str">
        <f>IF(AR20&gt;AR19,"1","0")</f>
        <v>0</v>
      </c>
      <c r="AK20" s="513" t="str">
        <f>IF(AW20&gt;AW19,"1","0")</f>
        <v>0</v>
      </c>
      <c r="AL20" s="514" t="str">
        <f>IF(BB20&gt;BB19,"1","0")</f>
        <v>0</v>
      </c>
      <c r="AM20" s="325">
        <f>AQ20+AV20+BA20+AR20+AW20+BB20</f>
        <v>73.003501</v>
      </c>
      <c r="AN20" s="326">
        <v>9</v>
      </c>
      <c r="AO20" s="327">
        <v>9</v>
      </c>
      <c r="AP20" s="328">
        <v>6</v>
      </c>
      <c r="AQ20" s="329">
        <f t="shared" si="3"/>
        <v>24.002001</v>
      </c>
      <c r="AR20" s="330"/>
      <c r="AS20" s="326">
        <v>8</v>
      </c>
      <c r="AT20" s="327">
        <v>8</v>
      </c>
      <c r="AU20" s="328">
        <v>8</v>
      </c>
      <c r="AV20" s="329">
        <f t="shared" si="4"/>
        <v>24.000299999999999</v>
      </c>
      <c r="AW20" s="330"/>
      <c r="AX20" s="326">
        <v>9</v>
      </c>
      <c r="AY20" s="327">
        <v>8</v>
      </c>
      <c r="AZ20" s="328">
        <v>8</v>
      </c>
      <c r="BA20" s="329">
        <f t="shared" si="5"/>
        <v>25.001199999999997</v>
      </c>
      <c r="BB20" s="331"/>
    </row>
    <row r="21" spans="1:54" ht="11.25" customHeight="1" thickBot="1" x14ac:dyDescent="0.3">
      <c r="A21" s="6"/>
      <c r="B21" s="71" t="s">
        <v>147</v>
      </c>
      <c r="C21" s="71" t="s">
        <v>18</v>
      </c>
      <c r="D21" s="198" t="s">
        <v>14</v>
      </c>
      <c r="E21" s="199" t="s">
        <v>148</v>
      </c>
      <c r="F21" s="198"/>
      <c r="G21" s="198"/>
      <c r="H21" s="198"/>
      <c r="I21" s="198"/>
      <c r="J21" s="198"/>
      <c r="K21" s="198"/>
      <c r="L21" s="199" t="s">
        <v>148</v>
      </c>
      <c r="M21" s="581" t="s">
        <v>150</v>
      </c>
      <c r="N21" s="581"/>
      <c r="O21" s="581"/>
      <c r="P21" s="581"/>
      <c r="Q21" s="570"/>
      <c r="R21" s="581" t="s">
        <v>151</v>
      </c>
      <c r="S21" s="581"/>
      <c r="T21" s="581"/>
      <c r="U21" s="581"/>
      <c r="V21" s="570"/>
      <c r="W21" s="581" t="s">
        <v>152</v>
      </c>
      <c r="X21" s="581"/>
      <c r="Y21" s="581"/>
      <c r="Z21" s="581"/>
      <c r="AA21" s="120"/>
      <c r="AB21" s="6"/>
      <c r="AC21" s="71" t="s">
        <v>147</v>
      </c>
      <c r="AD21" s="71" t="s">
        <v>18</v>
      </c>
      <c r="AE21" s="198" t="s">
        <v>14</v>
      </c>
      <c r="AF21" s="200" t="s">
        <v>148</v>
      </c>
      <c r="AG21" s="198"/>
      <c r="AH21" s="198"/>
      <c r="AI21" s="198"/>
      <c r="AJ21" s="198"/>
      <c r="AK21" s="198"/>
      <c r="AL21" s="198"/>
      <c r="AM21" s="199" t="s">
        <v>148</v>
      </c>
      <c r="AN21" s="581" t="s">
        <v>150</v>
      </c>
      <c r="AO21" s="581"/>
      <c r="AP21" s="581"/>
      <c r="AQ21" s="581"/>
      <c r="AR21" s="570"/>
      <c r="AS21" s="581" t="s">
        <v>151</v>
      </c>
      <c r="AT21" s="581"/>
      <c r="AU21" s="581"/>
      <c r="AV21" s="581"/>
      <c r="AW21" s="570"/>
      <c r="AX21" s="581" t="s">
        <v>152</v>
      </c>
      <c r="AY21" s="581"/>
      <c r="AZ21" s="581"/>
      <c r="BA21" s="581"/>
      <c r="BB21" s="120"/>
    </row>
    <row r="22" spans="1:54" ht="28.5" customHeight="1" x14ac:dyDescent="0.25">
      <c r="B22" s="201" t="str">
        <f>IF('T1'!F33&gt;'T1'!F34,'T1'!B33,IF('T1'!F33&lt;'T1'!F34,'T1'!B34,"?"))</f>
        <v>LEROY ROMEO</v>
      </c>
      <c r="C22" s="531" t="str">
        <f>IF('T1'!F33&gt;'T1'!F34,'T1'!D33,IF('T1'!F33&lt;'T1'!F34,'T1'!D34,"?"))</f>
        <v>HANDICLUB CHARLEVILLE-MEZIERES</v>
      </c>
      <c r="D22" s="202">
        <v>11</v>
      </c>
      <c r="E22" s="203">
        <f>F22+G22+H22+I22+J22+K22</f>
        <v>1</v>
      </c>
      <c r="F22" s="509" t="str">
        <f>IF(P22&gt;P23,"1","0")</f>
        <v>1</v>
      </c>
      <c r="G22" s="509" t="str">
        <f>IF(U22&gt;U23,"1","0")</f>
        <v>0</v>
      </c>
      <c r="H22" s="509" t="str">
        <f>IF(Z22&gt;Z23,"1","0")</f>
        <v>0</v>
      </c>
      <c r="I22" s="510" t="str">
        <f>IF(Q22&gt;Q23,"1","0")</f>
        <v>0</v>
      </c>
      <c r="J22" s="510" t="str">
        <f>IF(V22&gt;V23,"1","0")</f>
        <v>0</v>
      </c>
      <c r="K22" s="511" t="str">
        <f>IF(AA22&gt;AA23,"1","0")</f>
        <v>0</v>
      </c>
      <c r="L22" s="318">
        <f>P22+U22+Z22+Q22+V22+AA22</f>
        <v>64.001610000000994</v>
      </c>
      <c r="M22" s="319">
        <v>9</v>
      </c>
      <c r="N22" s="320">
        <v>8</v>
      </c>
      <c r="O22" s="321">
        <v>7</v>
      </c>
      <c r="P22" s="322">
        <f>M22+POWER(10,M22-12)+N22+POWER(10,N22-12)+O22+POWER(10,O22-12)</f>
        <v>24.001109999999997</v>
      </c>
      <c r="Q22" s="323"/>
      <c r="R22" s="319">
        <v>8</v>
      </c>
      <c r="S22" s="320">
        <v>8</v>
      </c>
      <c r="T22" s="321">
        <v>0</v>
      </c>
      <c r="U22" s="322">
        <f>R22+POWER(10,R22-12)+S22+POWER(10,S22-12)+T22+POWER(10,T22-12)</f>
        <v>16.000200000000998</v>
      </c>
      <c r="V22" s="323"/>
      <c r="W22" s="319">
        <v>8</v>
      </c>
      <c r="X22" s="320">
        <v>8</v>
      </c>
      <c r="Y22" s="321">
        <v>8</v>
      </c>
      <c r="Z22" s="322">
        <f>W22+POWER(10,W22-12)+X22+POWER(10,X22-12)+Y22+POWER(10,Y22-12)</f>
        <v>24.000299999999999</v>
      </c>
      <c r="AA22" s="324"/>
      <c r="AC22" s="208" t="str">
        <f>IF('T1'!AH33&gt;'T1'!AH34,'T1'!AD33,IF('T1'!AH33&lt;'T1'!AH34,'T1'!AD34,"?"))</f>
        <v>TAILLON ROMAIN</v>
      </c>
      <c r="AD22" s="531" t="str">
        <f>IF('T1'!AH33&gt;'T1'!AH34,'T1'!AF33,IF('T1'!AH33&lt;'T1'!AH34,'T1'!AF34,"?"))</f>
        <v>ASPTT La Sarbacane de Bessay</v>
      </c>
      <c r="AE22" s="202">
        <v>23</v>
      </c>
      <c r="AF22" s="203">
        <f>AG22+AH22+AI22+AJ22+AK22+AL22</f>
        <v>0</v>
      </c>
      <c r="AG22" s="509" t="str">
        <f>IF(AQ22&gt;AQ23,"1","0")</f>
        <v>0</v>
      </c>
      <c r="AH22" s="509" t="str">
        <f>IF(AV22&gt;AV23,"1","0")</f>
        <v>0</v>
      </c>
      <c r="AI22" s="509" t="str">
        <f>IF(BA22&gt;BA23,"1","0")</f>
        <v>0</v>
      </c>
      <c r="AJ22" s="510" t="str">
        <f>IF(AR22&gt;AR23,"1","0")</f>
        <v>0</v>
      </c>
      <c r="AK22" s="510" t="str">
        <f>IF(AW22&gt;AW23,"1","0")</f>
        <v>0</v>
      </c>
      <c r="AL22" s="511" t="str">
        <f>IF(BB22&gt;BB23,"1","0")</f>
        <v>0</v>
      </c>
      <c r="AM22" s="318">
        <f>AQ22+AV22+BA22+AR22+AW22+BB22</f>
        <v>22.000201000005998</v>
      </c>
      <c r="AN22" s="319">
        <v>8</v>
      </c>
      <c r="AO22" s="320">
        <v>0</v>
      </c>
      <c r="AP22" s="321">
        <v>0</v>
      </c>
      <c r="AQ22" s="322">
        <f t="shared" si="3"/>
        <v>8.0001000000019999</v>
      </c>
      <c r="AR22" s="323"/>
      <c r="AS22" s="319">
        <v>8</v>
      </c>
      <c r="AT22" s="320">
        <v>6</v>
      </c>
      <c r="AU22" s="321">
        <v>0</v>
      </c>
      <c r="AV22" s="322">
        <f t="shared" si="4"/>
        <v>14.000101000000999</v>
      </c>
      <c r="AW22" s="323"/>
      <c r="AX22" s="319"/>
      <c r="AY22" s="320"/>
      <c r="AZ22" s="321"/>
      <c r="BA22" s="322">
        <f t="shared" si="5"/>
        <v>3.0000000000000001E-12</v>
      </c>
      <c r="BB22" s="324"/>
    </row>
    <row r="23" spans="1:54" ht="20.100000000000001" customHeight="1" thickBot="1" x14ac:dyDescent="0.3">
      <c r="B23" s="207" t="str">
        <f>IF('T1'!F36&gt;'T1'!F37,'T1'!B36,IF('T1'!F36&lt;'T1'!F37,'T1'!B37,"?"))</f>
        <v>ROBERT SOPHIE</v>
      </c>
      <c r="C23" s="532" t="str">
        <f>IF('T1'!F36&gt;'T1'!F37,'T1'!D36,IF('T1'!F36&lt;'T1'!F37,'T1'!D37,"?"))</f>
        <v>LAVAL HANDISPORT</v>
      </c>
      <c r="D23" s="205">
        <v>12</v>
      </c>
      <c r="E23" s="206">
        <f>F23+G23+H23+I23+J23+K23</f>
        <v>2</v>
      </c>
      <c r="F23" s="512" t="str">
        <f>IF(P23&gt;P22,"1","0")</f>
        <v>0</v>
      </c>
      <c r="G23" s="512" t="str">
        <f>IF(U23&gt;U22,"1","0")</f>
        <v>1</v>
      </c>
      <c r="H23" s="512" t="str">
        <f>IF(Z23&gt;Z22,"1","0")</f>
        <v>1</v>
      </c>
      <c r="I23" s="513" t="str">
        <f>IF(Q23&gt;Q22,"1","0")</f>
        <v>0</v>
      </c>
      <c r="J23" s="513" t="str">
        <f>IF(V23&gt;V22,"1","0")</f>
        <v>0</v>
      </c>
      <c r="K23" s="514" t="str">
        <f>IF(AA23&gt;AA22,"1","0")</f>
        <v>0</v>
      </c>
      <c r="L23" s="325">
        <f>P23+U23+Z23+Q23+V23+AA23</f>
        <v>61.002312000000998</v>
      </c>
      <c r="M23" s="326">
        <v>8</v>
      </c>
      <c r="N23" s="327">
        <v>8</v>
      </c>
      <c r="O23" s="328">
        <v>0</v>
      </c>
      <c r="P23" s="329">
        <f>M23+POWER(10,M23-12)+N23+POWER(10,N23-12)+O23+POWER(10,O23-12)</f>
        <v>16.000200000000998</v>
      </c>
      <c r="Q23" s="330"/>
      <c r="R23" s="326">
        <v>9</v>
      </c>
      <c r="S23" s="327">
        <v>6</v>
      </c>
      <c r="T23" s="328">
        <v>6</v>
      </c>
      <c r="U23" s="329">
        <f>R23+POWER(10,R23-12)+S23+POWER(10,S23-12)+T23+POWER(10,T23-12)</f>
        <v>21.001002</v>
      </c>
      <c r="V23" s="330"/>
      <c r="W23" s="326">
        <v>9</v>
      </c>
      <c r="X23" s="327">
        <v>8</v>
      </c>
      <c r="Y23" s="328">
        <v>7</v>
      </c>
      <c r="Z23" s="329">
        <f>W23+POWER(10,W23-12)+X23+POWER(10,X23-12)+Y23+POWER(10,Y23-12)</f>
        <v>24.001109999999997</v>
      </c>
      <c r="AA23" s="331"/>
      <c r="AC23" s="207" t="str">
        <f>IF('T1'!AH36&gt;'T1'!AH37,'T1'!AD36,IF('T1'!AH36&lt;'T1'!AH37,'T1'!AD37,"?"))</f>
        <v>MACREZ VALENTIN</v>
      </c>
      <c r="AD23" s="532" t="str">
        <f>IF('T1'!AH36&gt;'T1'!AH37,'T1'!AF36,IF('T1'!AH36&lt;'T1'!AH37,'T1'!AF37,"?"))</f>
        <v>asv foyer des salines</v>
      </c>
      <c r="AE23" s="205">
        <v>24</v>
      </c>
      <c r="AF23" s="206">
        <f>AG23+AH23+AI23+AJ23+AK23+AL23</f>
        <v>2</v>
      </c>
      <c r="AG23" s="512" t="str">
        <f>IF(AQ23&gt;AQ22,"1","0")</f>
        <v>1</v>
      </c>
      <c r="AH23" s="512" t="str">
        <f>IF(AV23&gt;AV22,"1","0")</f>
        <v>1</v>
      </c>
      <c r="AI23" s="512" t="str">
        <f>IF(BA23&gt;BA22,"1","0")</f>
        <v>0</v>
      </c>
      <c r="AJ23" s="513" t="str">
        <f>IF(AR23&gt;AR22,"1","0")</f>
        <v>0</v>
      </c>
      <c r="AK23" s="513" t="str">
        <f>IF(AW23&gt;AW22,"1","0")</f>
        <v>0</v>
      </c>
      <c r="AL23" s="514" t="str">
        <f>IF(BB23&gt;BB22,"1","0")</f>
        <v>0</v>
      </c>
      <c r="AM23" s="325">
        <f>AQ23+AV23+BA23+AR23+AW23+BB23</f>
        <v>49.002310000002993</v>
      </c>
      <c r="AN23" s="326">
        <v>9</v>
      </c>
      <c r="AO23" s="327">
        <v>8</v>
      </c>
      <c r="AP23" s="328">
        <v>8</v>
      </c>
      <c r="AQ23" s="329">
        <f t="shared" si="3"/>
        <v>25.001199999999997</v>
      </c>
      <c r="AR23" s="330"/>
      <c r="AS23" s="326">
        <v>9</v>
      </c>
      <c r="AT23" s="327">
        <v>8</v>
      </c>
      <c r="AU23" s="328">
        <v>7</v>
      </c>
      <c r="AV23" s="329">
        <f t="shared" si="4"/>
        <v>24.001109999999997</v>
      </c>
      <c r="AW23" s="330"/>
      <c r="AX23" s="326"/>
      <c r="AY23" s="327"/>
      <c r="AZ23" s="328"/>
      <c r="BA23" s="329">
        <f t="shared" si="5"/>
        <v>3.0000000000000001E-12</v>
      </c>
      <c r="BB23" s="331"/>
    </row>
    <row r="24" spans="1:54" ht="15" hidden="1" customHeight="1" x14ac:dyDescent="0.3">
      <c r="B24" s="118"/>
      <c r="C24" s="118"/>
      <c r="D24" s="107"/>
      <c r="E24" s="290"/>
      <c r="F24" s="570"/>
      <c r="G24" s="570"/>
      <c r="H24" s="570"/>
      <c r="I24" s="570"/>
      <c r="J24" s="570"/>
      <c r="K24" s="570"/>
      <c r="L24" s="290"/>
      <c r="M24" s="570"/>
      <c r="N24" s="570"/>
      <c r="O24" s="570"/>
      <c r="P24" s="109"/>
      <c r="Q24" s="109"/>
      <c r="R24" s="570"/>
      <c r="S24" s="570"/>
      <c r="T24" s="570"/>
      <c r="U24" s="109"/>
      <c r="V24" s="109"/>
      <c r="W24" s="570"/>
      <c r="X24" s="570"/>
      <c r="Y24" s="570"/>
      <c r="Z24" s="109"/>
      <c r="AA24" s="109"/>
    </row>
    <row r="25" spans="1:54" ht="15" hidden="1" customHeight="1" x14ac:dyDescent="0.3">
      <c r="B25" s="71" t="s">
        <v>176</v>
      </c>
      <c r="C25" s="71"/>
      <c r="D25" s="38"/>
      <c r="E25" s="210"/>
      <c r="F25" s="112"/>
      <c r="G25" s="112"/>
      <c r="H25" s="112"/>
      <c r="I25" s="112"/>
      <c r="J25" s="1"/>
      <c r="K25" s="112"/>
      <c r="L25" s="210"/>
      <c r="M25" s="112"/>
      <c r="N25" s="112"/>
      <c r="O25" s="112"/>
      <c r="P25" s="113"/>
      <c r="Q25" s="113"/>
      <c r="R25" s="112"/>
      <c r="S25" s="112"/>
      <c r="T25" s="112"/>
      <c r="U25" s="113"/>
      <c r="V25" s="113"/>
      <c r="W25" s="112"/>
      <c r="X25" s="112"/>
      <c r="Y25" s="112"/>
      <c r="Z25" s="113"/>
      <c r="AA25" s="113"/>
      <c r="AB25" s="96"/>
      <c r="AC25" s="71" t="s">
        <v>177</v>
      </c>
      <c r="AD25" s="71"/>
    </row>
    <row r="26" spans="1:54" ht="15" hidden="1" customHeight="1" x14ac:dyDescent="0.3">
      <c r="A26" s="97">
        <v>1</v>
      </c>
      <c r="B26" s="38" t="str">
        <f>IF('T2'!E7&gt;'T2'!E8,'T2'!B7,IF('T2'!E7&lt;'T2'!E8,'T2'!B8,"?"))</f>
        <v>GOYEC LUDOVIC</v>
      </c>
      <c r="C26" s="38"/>
      <c r="AB26" s="97">
        <v>1</v>
      </c>
      <c r="AC26" s="38" t="str">
        <f>IF('T2'!E7&lt;'T2'!E8,'T2'!B7,IF('T2'!E7&gt;'T2'!E8,'T2'!B8,"?"))</f>
        <v>LUTHEREAU FABIEN</v>
      </c>
      <c r="AD26" s="38"/>
    </row>
    <row r="27" spans="1:54" ht="15" hidden="1" customHeight="1" x14ac:dyDescent="0.3">
      <c r="A27" s="97">
        <v>2</v>
      </c>
      <c r="B27" s="38" t="str">
        <f>IF('T2'!E10&gt;'T2'!E11,'T2'!B10,IF('T2'!E10&lt;'T2'!E11,'T2'!B11,"?"))</f>
        <v>CENDRIE JEAN PIERRE</v>
      </c>
      <c r="C27" s="38"/>
      <c r="AB27" s="97">
        <v>2</v>
      </c>
      <c r="AC27" s="38" t="str">
        <f>IF('T2'!E10&lt;'T2'!E11,'T2'!B10,IF('T2'!E10&gt;'T2'!E11,'T2'!B11,"?"))</f>
        <v>MEHDI MEHDI</v>
      </c>
      <c r="AD27" s="38"/>
    </row>
    <row r="28" spans="1:54" ht="15" hidden="1" customHeight="1" x14ac:dyDescent="0.3">
      <c r="A28" s="97">
        <v>3</v>
      </c>
      <c r="B28" s="38" t="str">
        <f>IF('T2'!E13&gt;'T2'!E14,'T2'!B13,IF('T2'!E13&lt;'T2'!E14,'T2'!B14,"?"))</f>
        <v>MORIN MELODIE</v>
      </c>
      <c r="C28" s="38"/>
      <c r="AB28" s="97">
        <v>3</v>
      </c>
      <c r="AC28" s="38" t="str">
        <f>IF('T2'!E13&lt;'T2'!E14,'T2'!B13,IF('T2'!E13&gt;'T2'!E14,'T2'!B14,"?"))</f>
        <v>SAUVAGEON CHRISTOPHE</v>
      </c>
      <c r="AD28" s="38"/>
    </row>
    <row r="29" spans="1:54" ht="15" hidden="1" customHeight="1" x14ac:dyDescent="0.3">
      <c r="A29" s="97">
        <v>4</v>
      </c>
      <c r="B29" s="38" t="str">
        <f>IF('T2'!E16&gt;'T2'!E17,'T2'!B16,IF('T2'!E16&lt;'T2'!E17,'T2'!B17,"?"))</f>
        <v>JOUSEAU NADEGE</v>
      </c>
      <c r="C29" s="38"/>
      <c r="AB29" s="97">
        <v>4</v>
      </c>
      <c r="AC29" s="38" t="str">
        <f>IF('T2'!E16&lt;'T2'!E17,'T2'!B16,IF('T2'!E16&gt;'T2'!E17,'T2'!B17,"?"))</f>
        <v>LEAL OLIVIER</v>
      </c>
      <c r="AD29" s="38"/>
    </row>
    <row r="30" spans="1:54" ht="15" hidden="1" customHeight="1" x14ac:dyDescent="0.3">
      <c r="A30" s="97">
        <v>5</v>
      </c>
      <c r="B30" s="38" t="str">
        <f>IF('T2'!E19&gt;'T2'!E20,'T2'!B19,IF('T2'!E19&lt;'T2'!E20,'T2'!B20,"?"))</f>
        <v>PEINET NOEL</v>
      </c>
      <c r="C30" s="38"/>
      <c r="AB30" s="97">
        <v>5</v>
      </c>
      <c r="AC30" s="38" t="str">
        <f>IF('T2'!E19&lt;'T2'!E20,'T2'!B19,IF('T2'!E19&gt;'T2'!E20,'T2'!B20,"?"))</f>
        <v>GUEBLE JEROME</v>
      </c>
      <c r="AD30" s="38"/>
    </row>
    <row r="31" spans="1:54" ht="15" hidden="1" customHeight="1" x14ac:dyDescent="0.3">
      <c r="A31" s="97">
        <v>6</v>
      </c>
      <c r="B31" s="38" t="str">
        <f>IF('T2'!E22&gt;'T2'!E23,'T2'!B22,IF('T2'!E22&lt;'T2'!E23,'T2'!B23,"?"))</f>
        <v>ROBERT SOPHIE</v>
      </c>
      <c r="C31" s="38"/>
      <c r="AB31" s="97">
        <v>6</v>
      </c>
      <c r="AC31" s="38" t="str">
        <f>IF('T2'!E22&lt;'T2'!E23,'T2'!B22,IF('T2'!E22&gt;'T2'!E23,'T2'!B23,"?"))</f>
        <v>LEROY ROMEO</v>
      </c>
      <c r="AD31" s="38"/>
    </row>
    <row r="32" spans="1:54" ht="15.75" hidden="1" customHeight="1" x14ac:dyDescent="0.3">
      <c r="A32" s="97">
        <v>7</v>
      </c>
      <c r="B32" s="38" t="str">
        <f>IF('T2'!AF7&gt;'T2'!AF8,'T2'!AC7,IF('T2'!AF7&lt;'T2'!AF8,'T2'!AC8,"?"))</f>
        <v>GOYAULT GWENDOLINE</v>
      </c>
      <c r="C32" s="38"/>
      <c r="AB32" s="97">
        <v>7</v>
      </c>
      <c r="AC32" s="38" t="str">
        <f>IF('T2'!AF7&lt;'T2'!AF8,'T2'!AC7,IF('T2'!AF7&gt;'T2'!AF8,'T2'!AC8,"?"))</f>
        <v>LEGRIS CORINNE</v>
      </c>
      <c r="AD32" s="38"/>
    </row>
    <row r="33" spans="1:30" ht="15.75" hidden="1" customHeight="1" x14ac:dyDescent="0.3">
      <c r="A33" s="97">
        <v>8</v>
      </c>
      <c r="B33" s="38" t="str">
        <f>IF('T2'!AF10&gt;'T2'!AF11,'T2'!AC10,IF('T2'!AF10&lt;'T2'!AF11,'T2'!AC11,"?"))</f>
        <v>LEGRIS LEA</v>
      </c>
      <c r="C33" s="38"/>
      <c r="AB33" s="97">
        <v>8</v>
      </c>
      <c r="AC33" s="38" t="str">
        <f>IF('T2'!AF10&lt;'T2'!AF11,'T2'!AC10,IF('T2'!AF10&gt;'T2'!AF11,'T2'!AC11,"?"))</f>
        <v>COUAILLIER TOM</v>
      </c>
      <c r="AD33" s="38"/>
    </row>
    <row r="34" spans="1:30" ht="15.75" hidden="1" customHeight="1" x14ac:dyDescent="0.3">
      <c r="A34" s="97">
        <v>9</v>
      </c>
      <c r="B34" s="38" t="str">
        <f>IF('T2'!AF13&gt;'T2'!AF14,'T2'!AC13,IF('T2'!AF13&lt;'T2'!AF14,'T2'!AC14,"?"))</f>
        <v>VERITE ALEXIS</v>
      </c>
      <c r="C34" s="38"/>
      <c r="AB34" s="97">
        <v>9</v>
      </c>
      <c r="AC34" s="38" t="str">
        <f>IF('T2'!AF13&lt;'T2'!AF14,'T2'!AC13,IF('T2'!AF13&gt;'T2'!AF14,'T2'!AC14,"?"))</f>
        <v>ROY BAPTISTE</v>
      </c>
      <c r="AD34" s="38"/>
    </row>
    <row r="35" spans="1:30" ht="15.75" hidden="1" customHeight="1" x14ac:dyDescent="0.3">
      <c r="A35" s="97">
        <v>10</v>
      </c>
      <c r="B35" s="38" t="str">
        <f>IF('T2'!AF16&gt;'T2'!AF17,'T2'!AC16,IF('T2'!AF16&lt;'T2'!AF17,'T2'!AC17,"?"))</f>
        <v>MASCHINOT CELINE</v>
      </c>
      <c r="C35" s="38"/>
      <c r="AB35" s="97">
        <v>10</v>
      </c>
      <c r="AC35" s="38" t="str">
        <f>IF('T2'!AF16&lt;'T2'!AF17,'T2'!AC16,IF('T2'!AF16&gt;'T2'!AF17,'T2'!AC17,"?"))</f>
        <v>CELLE BASTIEN</v>
      </c>
      <c r="AD35" s="38"/>
    </row>
    <row r="36" spans="1:30" ht="15.75" hidden="1" customHeight="1" x14ac:dyDescent="0.3">
      <c r="A36" s="97">
        <v>11</v>
      </c>
      <c r="B36" s="38" t="str">
        <f>IF('T2'!AF19&gt;'T2'!AF20,'T2'!AC19,IF('T2'!AF19&lt;'T2'!AF20,'T2'!AC20,"?"))</f>
        <v>BARREL RICHARD</v>
      </c>
      <c r="C36" s="38"/>
      <c r="AB36" s="97">
        <v>11</v>
      </c>
      <c r="AC36" s="38" t="str">
        <f>IF('T2'!AF19&lt;'T2'!AF20,'T2'!AC19,IF('T2'!AF19&gt;'T2'!AF20,'T2'!AC20,"?"))</f>
        <v>MOREL MICHEL</v>
      </c>
      <c r="AD36" s="38"/>
    </row>
    <row r="37" spans="1:30" ht="15.75" hidden="1" customHeight="1" x14ac:dyDescent="0.3">
      <c r="A37" s="97">
        <v>12</v>
      </c>
      <c r="B37" s="38" t="str">
        <f>IF('T2'!AF22&gt;'T2'!AF23,'T2'!AC22,IF('T2'!AF22&lt;'T2'!AF23,'T2'!AC23,"?"))</f>
        <v>MACREZ VALENTIN</v>
      </c>
      <c r="C37" s="38"/>
      <c r="AB37" s="97">
        <v>12</v>
      </c>
      <c r="AC37" s="38" t="str">
        <f>IF('T2'!AF22&lt;'T2'!AF23,'T2'!AC22,IF('T2'!AF22&gt;'T2'!AF23,'T2'!AC23,"?"))</f>
        <v>TAILLON ROMAIN</v>
      </c>
      <c r="AD37" s="38"/>
    </row>
    <row r="38" spans="1:30" ht="15.75" hidden="1" customHeight="1" x14ac:dyDescent="0.3"/>
  </sheetData>
  <sheetProtection algorithmName="SHA-512" hashValue="mJIyVUHf4ExgdHk1xzJBsTNyrmd4lDv26Dcs6V6Q0uhrHQUJ8MR9ct2kOR6f67X+JLkTgei1AxkXxnFEp7y7/A==" saltValue="1UBR5AsjeW5pf1MeZFIJDg==" spinCount="100000" sheet="1" objects="1" scenarios="1" selectLockedCells="1" selectUnlockedCells="1"/>
  <mergeCells count="40">
    <mergeCell ref="AX6:BA6"/>
    <mergeCell ref="M6:P6"/>
    <mergeCell ref="R6:U6"/>
    <mergeCell ref="W6:Z6"/>
    <mergeCell ref="AN6:AQ6"/>
    <mergeCell ref="AS6:AV6"/>
    <mergeCell ref="AN9:AQ9"/>
    <mergeCell ref="AS9:AV9"/>
    <mergeCell ref="D4:V5"/>
    <mergeCell ref="D2:V3"/>
    <mergeCell ref="AE2:AW3"/>
    <mergeCell ref="AE4:AW5"/>
    <mergeCell ref="AX9:BA9"/>
    <mergeCell ref="AX15:BA15"/>
    <mergeCell ref="M12:P12"/>
    <mergeCell ref="R12:U12"/>
    <mergeCell ref="W12:Z12"/>
    <mergeCell ref="AN12:AQ12"/>
    <mergeCell ref="AS12:AV12"/>
    <mergeCell ref="AX12:BA12"/>
    <mergeCell ref="M15:P15"/>
    <mergeCell ref="R15:U15"/>
    <mergeCell ref="W15:Z15"/>
    <mergeCell ref="AN15:AQ15"/>
    <mergeCell ref="AS15:AV15"/>
    <mergeCell ref="M9:P9"/>
    <mergeCell ref="R9:U9"/>
    <mergeCell ref="W9:Z9"/>
    <mergeCell ref="AX21:BA21"/>
    <mergeCell ref="M18:P18"/>
    <mergeCell ref="R18:U18"/>
    <mergeCell ref="W18:Z18"/>
    <mergeCell ref="AN18:AQ18"/>
    <mergeCell ref="AS18:AV18"/>
    <mergeCell ref="AX18:BA18"/>
    <mergeCell ref="M21:P21"/>
    <mergeCell ref="R21:U21"/>
    <mergeCell ref="W21:Z21"/>
    <mergeCell ref="AN21:AQ21"/>
    <mergeCell ref="AS21:AV21"/>
  </mergeCells>
  <conditionalFormatting sqref="E7:E8">
    <cfRule type="iconSet" priority="387">
      <iconSet iconSet="3Symbols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0">
      <iconSet iconSet="3Symbols">
        <cfvo type="percent" val="0"/>
        <cfvo type="percent" val="33"/>
        <cfvo type="percent" val="67"/>
      </iconSet>
    </cfRule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Symbols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:E11 E13:E14 E16:E17 E19:E20 E22:E23"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5">
      <iconSet iconSet="3Symbols">
        <cfvo type="percent" val="0"/>
        <cfvo type="percent" val="33"/>
        <cfvo type="percent" val="67"/>
      </iconSet>
    </cfRule>
  </conditionalFormatting>
  <conditionalFormatting sqref="E10:E11 E13:E14 E16:E17 E19:E20">
    <cfRule type="iconSet" priority="362">
      <iconSet iconSet="3Symbols">
        <cfvo type="percent" val="0"/>
        <cfvo type="percent" val="33"/>
        <cfvo type="percent" val="67"/>
      </iconSet>
    </cfRule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:E11 E13:E14 E16:E17"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9">
      <iconSet iconSet="3Symbols">
        <cfvo type="percent" val="0"/>
        <cfvo type="percent" val="33"/>
        <cfvo type="percent" val="67"/>
      </iconSet>
    </cfRule>
  </conditionalFormatting>
  <conditionalFormatting sqref="E10:E11 E13:E14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6">
      <iconSet iconSet="3Symbols">
        <cfvo type="percent" val="0"/>
        <cfvo type="percent" val="33"/>
        <cfvo type="percent" val="67"/>
      </iconSet>
    </cfRule>
  </conditionalFormatting>
  <conditionalFormatting sqref="E10:E11"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Symbols">
        <cfvo type="percent" val="0"/>
        <cfvo type="percent" val="33"/>
        <cfvo type="percent" val="67"/>
      </iconSet>
    </cfRule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6">
      <iconSet iconSet="3Symbols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9">
      <iconSet iconSet="3Symbols">
        <cfvo type="percent" val="0"/>
        <cfvo type="percent" val="33"/>
        <cfvo type="percent" val="67"/>
      </iconSet>
    </cfRule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8">
      <iconSet iconSet="3Symbols">
        <cfvo type="percent" val="0"/>
        <cfvo type="percent" val="33"/>
        <cfvo type="percent" val="67"/>
      </iconSet>
    </cfRule>
    <cfRule type="iconSet" priority="352">
      <iconSet iconSet="3Symbols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Symbols">
        <cfvo type="percent" val="0"/>
        <cfvo type="percent" val="33"/>
        <cfvo type="percent" val="67"/>
      </iconSet>
    </cfRule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3">
      <iconSet iconSet="3Symbols">
        <cfvo type="percent" val="0"/>
        <cfvo type="percent" val="33"/>
        <cfvo type="percent" val="67"/>
      </iconSet>
    </cfRule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0">
      <iconSet iconSet="3Symbols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E14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6">
      <iconSet iconSet="3Symbols">
        <cfvo type="percent" val="0"/>
        <cfvo type="percent" val="33"/>
        <cfvo type="percent" val="67"/>
      </iconSet>
    </cfRule>
    <cfRule type="iconSet" priority="265">
      <iconSet iconSet="3Symbols">
        <cfvo type="percent" val="0"/>
        <cfvo type="percent" val="33"/>
        <cfvo type="percent" val="67"/>
      </iconSet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:E17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4">
      <iconSet iconSet="3Symbols">
        <cfvo type="percent" val="0"/>
        <cfvo type="percent" val="33"/>
        <cfvo type="percent" val="67"/>
      </iconSet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Symbols">
        <cfvo type="percent" val="0"/>
        <cfvo type="percent" val="33"/>
        <cfvo type="percent" val="67"/>
      </iconSet>
    </cfRule>
  </conditionalFormatting>
  <conditionalFormatting sqref="E19:E20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2">
      <iconSet iconSet="3Symbols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Symbols">
        <cfvo type="percent" val="0"/>
        <cfvo type="percent" val="33"/>
        <cfvo type="percent" val="67"/>
      </iconSet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:E23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Symbols">
        <cfvo type="percent" val="0"/>
        <cfvo type="percent" val="33"/>
        <cfvo type="percent" val="67"/>
      </iconSet>
    </cfRule>
  </conditionalFormatting>
  <conditionalFormatting sqref="E22:E24">
    <cfRule type="iconSet" priority="390">
      <iconSet iconSet="3Symbols">
        <cfvo type="percent" val="0"/>
        <cfvo type="percent" val="33"/>
        <cfvo type="percent" val="67"/>
      </iconSet>
    </cfRule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K8 F10:K11 F13:K14 F16:K17 F19:K20 F22:K23">
    <cfRule type="colorScale" priority="114">
      <colorScale>
        <cfvo type="min"/>
        <cfvo type="max"/>
        <color rgb="FFFFEF9C"/>
        <color rgb="FFFF7128"/>
      </colorScale>
    </cfRule>
  </conditionalFormatting>
  <conditionalFormatting sqref="F7:K8">
    <cfRule type="colorScale" priority="112">
      <colorScale>
        <cfvo type="min"/>
        <cfvo type="max"/>
        <color rgb="FFFFEF9C"/>
        <color rgb="FFFF7128"/>
      </colorScale>
    </cfRule>
    <cfRule type="colorScale" priority="113">
      <colorScale>
        <cfvo type="min"/>
        <cfvo type="max"/>
        <color rgb="FFFFEF9C"/>
        <color rgb="FFFF7128"/>
      </colorScale>
    </cfRule>
    <cfRule type="colorScale" priority="96">
      <colorScale>
        <cfvo type="min"/>
        <cfvo type="max"/>
        <color rgb="FFFFEF9C"/>
        <color rgb="FFFF7128"/>
      </colorScale>
    </cfRule>
    <cfRule type="colorScale" priority="95">
      <colorScale>
        <cfvo type="min"/>
        <cfvo type="max"/>
        <color rgb="FFFFEF9C"/>
        <color rgb="FFFF7128"/>
      </colorScale>
    </cfRule>
  </conditionalFormatting>
  <conditionalFormatting sqref="F10:K11 F13:K14 F16:K17 F19:K20 F22:K23">
    <cfRule type="colorScale" priority="103">
      <colorScale>
        <cfvo type="min"/>
        <cfvo type="max"/>
        <color rgb="FFFFEF9C"/>
        <color rgb="FFFF7128"/>
      </colorScale>
    </cfRule>
  </conditionalFormatting>
  <conditionalFormatting sqref="F10:K11 F13:K14 F16:K17 F19:K20">
    <cfRule type="colorScale" priority="105">
      <colorScale>
        <cfvo type="min"/>
        <cfvo type="max"/>
        <color rgb="FFFFEF9C"/>
        <color rgb="FFFF7128"/>
      </colorScale>
    </cfRule>
  </conditionalFormatting>
  <conditionalFormatting sqref="F10:K11 F13:K14 F16:K17">
    <cfRule type="colorScale" priority="107">
      <colorScale>
        <cfvo type="min"/>
        <cfvo type="max"/>
        <color rgb="FFFFEF9C"/>
        <color rgb="FFFF7128"/>
      </colorScale>
    </cfRule>
  </conditionalFormatting>
  <conditionalFormatting sqref="F10:K11 F13:K14">
    <cfRule type="colorScale" priority="109">
      <colorScale>
        <cfvo type="min"/>
        <cfvo type="max"/>
        <color rgb="FFFFEF9C"/>
        <color rgb="FFFF7128"/>
      </colorScale>
    </cfRule>
  </conditionalFormatting>
  <conditionalFormatting sqref="F10:K11">
    <cfRule type="colorScale" priority="104">
      <colorScale>
        <cfvo type="min"/>
        <cfvo type="max"/>
        <color rgb="FFFFEF9C"/>
        <color rgb="FFFF7128"/>
      </colorScale>
    </cfRule>
    <cfRule type="colorScale" priority="91">
      <colorScale>
        <cfvo type="min"/>
        <cfvo type="max"/>
        <color rgb="FFFFEF9C"/>
        <color rgb="FFFF7128"/>
      </colorScale>
    </cfRule>
    <cfRule type="colorScale" priority="90">
      <colorScale>
        <cfvo type="min"/>
        <cfvo type="max"/>
        <color rgb="FFFFEF9C"/>
        <color rgb="FFFF7128"/>
      </colorScale>
    </cfRule>
    <cfRule type="colorScale" priority="110">
      <colorScale>
        <cfvo type="min"/>
        <cfvo type="max"/>
        <color rgb="FFFFEF9C"/>
        <color rgb="FFFF7128"/>
      </colorScale>
    </cfRule>
    <cfRule type="colorScale" priority="111">
      <colorScale>
        <cfvo type="min"/>
        <cfvo type="max"/>
        <color rgb="FFFFEF9C"/>
        <color rgb="FFFF7128"/>
      </colorScale>
    </cfRule>
    <cfRule type="colorScale" priority="108">
      <colorScale>
        <cfvo type="min"/>
        <cfvo type="max"/>
        <color rgb="FFFFEF9C"/>
        <color rgb="FFFF7128"/>
      </colorScale>
    </cfRule>
    <cfRule type="colorScale" priority="106">
      <colorScale>
        <cfvo type="min"/>
        <cfvo type="max"/>
        <color rgb="FFFFEF9C"/>
        <color rgb="FFFF7128"/>
      </colorScale>
    </cfRule>
    <cfRule type="colorScale" priority="102">
      <colorScale>
        <cfvo type="min"/>
        <cfvo type="max"/>
        <color rgb="FFFFEF9C"/>
        <color rgb="FFFF7128"/>
      </colorScale>
    </cfRule>
  </conditionalFormatting>
  <conditionalFormatting sqref="F13:K14">
    <cfRule type="colorScale" priority="85">
      <colorScale>
        <cfvo type="min"/>
        <cfvo type="max"/>
        <color rgb="FFFFEF9C"/>
        <color rgb="FFFF7128"/>
      </colorScale>
    </cfRule>
    <cfRule type="colorScale" priority="86">
      <colorScale>
        <cfvo type="min"/>
        <cfvo type="max"/>
        <color rgb="FFFFEF9C"/>
        <color rgb="FFFF7128"/>
      </colorScale>
    </cfRule>
  </conditionalFormatting>
  <conditionalFormatting sqref="F16:K17">
    <cfRule type="colorScale" priority="80">
      <colorScale>
        <cfvo type="min"/>
        <cfvo type="max"/>
        <color rgb="FFFFEF9C"/>
        <color rgb="FFFF7128"/>
      </colorScale>
    </cfRule>
    <cfRule type="colorScale" priority="81">
      <colorScale>
        <cfvo type="min"/>
        <cfvo type="max"/>
        <color rgb="FFFFEF9C"/>
        <color rgb="FFFF7128"/>
      </colorScale>
    </cfRule>
  </conditionalFormatting>
  <conditionalFormatting sqref="F19:K20">
    <cfRule type="colorScale" priority="75">
      <colorScale>
        <cfvo type="min"/>
        <cfvo type="max"/>
        <color rgb="FFFFEF9C"/>
        <color rgb="FFFF7128"/>
      </colorScale>
    </cfRule>
    <cfRule type="colorScale" priority="76">
      <colorScale>
        <cfvo type="min"/>
        <cfvo type="max"/>
        <color rgb="FFFFEF9C"/>
        <color rgb="FFFF7128"/>
      </colorScale>
    </cfRule>
  </conditionalFormatting>
  <conditionalFormatting sqref="F22:K23">
    <cfRule type="colorScale" priority="70">
      <colorScale>
        <cfvo type="min"/>
        <cfvo type="max"/>
        <color rgb="FFFFEF9C"/>
        <color rgb="FFFF7128"/>
      </colorScale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F24:K24">
    <cfRule type="colorScale" priority="402">
      <colorScale>
        <cfvo type="min"/>
        <cfvo type="max"/>
        <color rgb="FFFFEF9C"/>
        <color rgb="FFFF7128"/>
      </colorScale>
    </cfRule>
  </conditionalFormatting>
  <conditionalFormatting sqref="L7:L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8">
      <iconSet iconSet="3Symbols">
        <cfvo type="percent" val="0"/>
        <cfvo type="percent" val="33"/>
        <cfvo type="percent" val="67"/>
      </iconSet>
    </cfRule>
    <cfRule type="iconSet" priority="120">
      <iconSet iconSet="3Symbols">
        <cfvo type="percent" val="0"/>
        <cfvo type="percent" val="33"/>
        <cfvo type="percent" val="67"/>
      </iconSet>
    </cfRule>
  </conditionalFormatting>
  <conditionalFormatting sqref="L10:L11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Symbols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Symbols">
        <cfvo type="percent" val="0"/>
        <cfvo type="percent" val="33"/>
        <cfvo type="percent" val="67"/>
      </iconSet>
    </cfRule>
  </conditionalFormatting>
  <conditionalFormatting sqref="L13:L14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8">
      <iconSet iconSet="3Symbols">
        <cfvo type="percent" val="0"/>
        <cfvo type="percent" val="33"/>
        <cfvo type="percent" val="67"/>
      </iconSet>
    </cfRule>
    <cfRule type="iconSet" priority="88">
      <iconSet iconSet="3Symbols">
        <cfvo type="percent" val="0"/>
        <cfvo type="percent" val="33"/>
        <cfvo type="percent" val="67"/>
      </iconSet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6:L17">
    <cfRule type="iconSet" priority="117">
      <iconSet iconSet="3Symbols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Symbols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:L20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">
      <iconSet iconSet="3Symbols">
        <cfvo type="percent" val="0"/>
        <cfvo type="percent" val="33"/>
        <cfvo type="percent" val="67"/>
      </iconSet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">
      <iconSet iconSet="3Symbols">
        <cfvo type="percent" val="0"/>
        <cfvo type="percent" val="33"/>
        <cfvo type="percent" val="67"/>
      </iconSet>
    </cfRule>
  </conditionalFormatting>
  <conditionalFormatting sqref="L22:L23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Symbols">
        <cfvo type="percent" val="0"/>
        <cfvo type="percent" val="33"/>
        <cfvo type="percent" val="67"/>
      </iconSet>
    </cfRule>
    <cfRule type="iconSet" priority="73">
      <iconSet iconSet="3Symbols">
        <cfvo type="percent" val="0"/>
        <cfvo type="percent" val="33"/>
        <cfvo type="percent" val="67"/>
      </iconSet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4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9">
      <iconSet iconSet="3Symbols">
        <cfvo type="percent" val="0"/>
        <cfvo type="percent" val="33"/>
        <cfvo type="percent" val="67"/>
      </iconSet>
    </cfRule>
  </conditionalFormatting>
  <conditionalFormatting sqref="M7:O8 R7:T8 W7:Y8 M10:O11 R10:T11 W10:Y11 M13:O14 R13:T14 W13:Y14 M16:O17 R16:T17 W16:Y17 M19:O20 R19:T20 W19:Y20 M22:O23 R22:T23 W22:Y23">
    <cfRule type="cellIs" dxfId="38" priority="8" operator="between">
      <formula>5</formula>
      <formula>7</formula>
    </cfRule>
    <cfRule type="cellIs" dxfId="37" priority="6" operator="equal">
      <formula>10</formula>
    </cfRule>
    <cfRule type="cellIs" dxfId="36" priority="7" operator="between">
      <formula>8</formula>
      <formula>9</formula>
    </cfRule>
    <cfRule type="cellIs" dxfId="35" priority="9" operator="between">
      <formula>2</formula>
      <formula>4</formula>
    </cfRule>
    <cfRule type="cellIs" dxfId="34" priority="10" operator="equal">
      <formula>1</formula>
    </cfRule>
  </conditionalFormatting>
  <conditionalFormatting sqref="P22:Q23 Z22:AA23 U22:V23 P7:Q8 U7:V8 Z7:AA8 Z10:AA11 P10:Q11 U10:V11 Z13:AA14 P13:Q14 U13:V14 U16:V17 Z16:AA17 P16:Q17 U19:V20 Z19:AA20 P19:Q20">
    <cfRule type="colorScale" priority="127">
      <colorScale>
        <cfvo type="min"/>
        <cfvo type="max"/>
        <color rgb="FFFFEF9C"/>
        <color rgb="FF63BE7B"/>
      </colorScale>
    </cfRule>
  </conditionalFormatting>
  <conditionalFormatting sqref="P24:Q24 Z24:AA24 U24:V24">
    <cfRule type="colorScale" priority="427">
      <colorScale>
        <cfvo type="min"/>
        <cfvo type="max"/>
        <color rgb="FFFFEF9C"/>
        <color rgb="FF63BE7B"/>
      </colorScale>
    </cfRule>
  </conditionalFormatting>
  <conditionalFormatting sqref="W24:Y24 R24:T24 M24:O24">
    <cfRule type="colorScale" priority="428">
      <colorScale>
        <cfvo type="min"/>
        <cfvo type="max"/>
        <color rgb="FFFFEF9C"/>
        <color rgb="FFFF7128"/>
      </colorScale>
    </cfRule>
  </conditionalFormatting>
  <conditionalFormatting sqref="AA7:AA23">
    <cfRule type="colorScale" priority="100">
      <colorScale>
        <cfvo type="min"/>
        <cfvo type="max"/>
        <color rgb="FFFFEF9C"/>
        <color rgb="FF63BE7B"/>
      </colorScale>
    </cfRule>
    <cfRule type="colorScale" priority="101">
      <colorScale>
        <cfvo type="min"/>
        <cfvo type="max"/>
        <color rgb="FFFFEF9C"/>
        <color rgb="FF63BE7B"/>
      </colorScale>
    </cfRule>
  </conditionalFormatting>
  <conditionalFormatting sqref="AF7:AF8 AF10:AF11 AF13:AF14 AF16:AF17 AF19:AF20 AF22:AF23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4">
      <iconSet iconSet="3Symbols">
        <cfvo type="percent" val="0"/>
        <cfvo type="percent" val="33"/>
        <cfvo type="percent" val="67"/>
      </iconSet>
    </cfRule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:AF8 AF10:AF11 AF13:AF14 AF16:AF17 AF19:AF20">
    <cfRule type="iconSet" priority="302">
      <iconSet iconSet="3Symbols">
        <cfvo type="percent" val="0"/>
        <cfvo type="percent" val="33"/>
        <cfvo type="percent" val="67"/>
      </iconSet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:AF8 AF10:AF11 AF13:AF14 AF16:AF17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0">
      <iconSet iconSet="3Symbols">
        <cfvo type="percent" val="0"/>
        <cfvo type="percent" val="33"/>
        <cfvo type="percent" val="67"/>
      </iconSet>
    </cfRule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:AF8 AF10:AF11 AF13:AF14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8">
      <iconSet iconSet="3Symbols">
        <cfvo type="percent" val="0"/>
        <cfvo type="percent" val="33"/>
        <cfvo type="percent" val="67"/>
      </iconSet>
    </cfRule>
  </conditionalFormatting>
  <conditionalFormatting sqref="AF7:AF8 AF10:AF11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6">
      <iconSet iconSet="3Symbols">
        <cfvo type="percent" val="0"/>
        <cfvo type="percent" val="33"/>
        <cfvo type="percent" val="67"/>
      </iconSet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:AF8">
    <cfRule type="iconSet" priority="221">
      <iconSet iconSet="3Symbols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9">
      <iconSet iconSet="3Symbols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2">
      <iconSet iconSet="3Symbols">
        <cfvo type="percent" val="0"/>
        <cfvo type="percent" val="33"/>
        <cfvo type="percent" val="67"/>
      </iconSet>
    </cfRule>
    <cfRule type="iconSet" priority="291">
      <iconSet iconSet="3Symbols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9">
      <iconSet iconSet="3Symbols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Symbols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Symbols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3">
      <iconSet iconSet="3Symbols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Symbols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4">
      <iconSet iconSet="3Symbols">
        <cfvo type="percent" val="0"/>
        <cfvo type="percent" val="33"/>
        <cfvo type="percent" val="67"/>
      </iconSet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7">
      <iconSet iconSet="3Symbols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0:AF11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">
      <iconSet iconSet="3Symbols">
        <cfvo type="percent" val="0"/>
        <cfvo type="percent" val="33"/>
        <cfvo type="percent" val="67"/>
      </iconSet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Symbols">
        <cfvo type="percent" val="0"/>
        <cfvo type="percent" val="33"/>
        <cfvo type="percent" val="67"/>
      </iconSet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5">
      <iconSet iconSet="3Symbols">
        <cfvo type="percent" val="0"/>
        <cfvo type="percent" val="33"/>
        <cfvo type="percent" val="67"/>
      </iconSet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Symbols">
        <cfvo type="percent" val="0"/>
        <cfvo type="percent" val="33"/>
        <cfvo type="percent" val="67"/>
      </iconSet>
    </cfRule>
  </conditionalFormatting>
  <conditionalFormatting sqref="AF13:AF14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Symbols">
        <cfvo type="percent" val="0"/>
        <cfvo type="percent" val="33"/>
        <cfvo type="percent" val="67"/>
      </iconSet>
    </cfRule>
    <cfRule type="iconSet" priority="343">
      <iconSet iconSet="3Symbols">
        <cfvo type="percent" val="0"/>
        <cfvo type="percent" val="33"/>
        <cfvo type="percent" val="67"/>
      </iconSet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6">
      <iconSet iconSet="3Symbols">
        <cfvo type="percent" val="0"/>
        <cfvo type="percent" val="33"/>
        <cfvo type="percent" val="67"/>
      </iconSet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Symbols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6:AF17">
    <cfRule type="iconSet" priority="178">
      <iconSet iconSet="3Symbols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7">
      <iconSet iconSet="3Symbols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">
      <iconSet iconSet="3Symbols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Symbols">
        <cfvo type="percent" val="0"/>
        <cfvo type="percent" val="33"/>
        <cfvo type="percent" val="67"/>
      </iconSet>
    </cfRule>
  </conditionalFormatting>
  <conditionalFormatting sqref="AF19:AF20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9">
      <iconSet iconSet="3Symbols">
        <cfvo type="percent" val="0"/>
        <cfvo type="percent" val="33"/>
        <cfvo type="percent" val="67"/>
      </iconSet>
    </cfRule>
    <cfRule type="iconSet" priority="149">
      <iconSet iconSet="3Symbols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0">
      <iconSet iconSet="3Symbols">
        <cfvo type="percent" val="0"/>
        <cfvo type="percent" val="33"/>
        <cfvo type="percent" val="67"/>
      </iconSet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Symbols">
        <cfvo type="percent" val="0"/>
        <cfvo type="percent" val="33"/>
        <cfvo type="percent" val="67"/>
      </iconSet>
    </cfRule>
  </conditionalFormatting>
  <conditionalFormatting sqref="AF22:AF23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Symbols">
        <cfvo type="percent" val="0"/>
        <cfvo type="percent" val="33"/>
        <cfvo type="percent" val="67"/>
      </iconSet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Symbols">
        <cfvo type="percent" val="0"/>
        <cfvo type="percent" val="33"/>
        <cfvo type="percent" val="67"/>
      </iconSet>
    </cfRule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2">
      <iconSet iconSet="3Symbols">
        <cfvo type="percent" val="0"/>
        <cfvo type="percent" val="33"/>
        <cfvo type="percent" val="67"/>
      </iconSet>
    </cfRule>
    <cfRule type="iconSet" priority="337">
      <iconSet iconSet="3Symbols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:AL8 AG10:AL11 AG13:AL14 AG16:AL17 AG19:AL20 AG22:AL23">
    <cfRule type="colorScale" priority="55">
      <colorScale>
        <cfvo type="min"/>
        <cfvo type="max"/>
        <color rgb="FFFFEF9C"/>
        <color rgb="FFFF7128"/>
      </colorScale>
    </cfRule>
  </conditionalFormatting>
  <conditionalFormatting sqref="AG7:AL8">
    <cfRule type="colorScale" priority="53">
      <colorScale>
        <cfvo type="min"/>
        <cfvo type="max"/>
        <color rgb="FFFFEF9C"/>
        <color rgb="FFFF7128"/>
      </colorScale>
    </cfRule>
    <cfRule type="colorScale" priority="54">
      <colorScale>
        <cfvo type="min"/>
        <cfvo type="max"/>
        <color rgb="FFFFEF9C"/>
        <color rgb="FFFF7128"/>
      </colorScale>
    </cfRule>
    <cfRule type="colorScale" priority="37">
      <colorScale>
        <cfvo type="min"/>
        <cfvo type="max"/>
        <color rgb="FFFFEF9C"/>
        <color rgb="FFFF7128"/>
      </colorScale>
    </cfRule>
    <cfRule type="colorScale" priority="36">
      <colorScale>
        <cfvo type="min"/>
        <cfvo type="max"/>
        <color rgb="FFFFEF9C"/>
        <color rgb="FFFF7128"/>
      </colorScale>
    </cfRule>
  </conditionalFormatting>
  <conditionalFormatting sqref="AG10:AL11 AG13:AL14 AG16:AL17 AG19:AL20 AG22:AL23">
    <cfRule type="colorScale" priority="44">
      <colorScale>
        <cfvo type="min"/>
        <cfvo type="max"/>
        <color rgb="FFFFEF9C"/>
        <color rgb="FFFF7128"/>
      </colorScale>
    </cfRule>
  </conditionalFormatting>
  <conditionalFormatting sqref="AG10:AL11 AG13:AL14 AG16:AL17 AG19:AL20">
    <cfRule type="colorScale" priority="46">
      <colorScale>
        <cfvo type="min"/>
        <cfvo type="max"/>
        <color rgb="FFFFEF9C"/>
        <color rgb="FFFF7128"/>
      </colorScale>
    </cfRule>
  </conditionalFormatting>
  <conditionalFormatting sqref="AG10:AL11 AG13:AL14 AG16:AL17">
    <cfRule type="colorScale" priority="48">
      <colorScale>
        <cfvo type="min"/>
        <cfvo type="max"/>
        <color rgb="FFFFEF9C"/>
        <color rgb="FFFF7128"/>
      </colorScale>
    </cfRule>
  </conditionalFormatting>
  <conditionalFormatting sqref="AG10:AL11 AG13:AL14">
    <cfRule type="colorScale" priority="50">
      <colorScale>
        <cfvo type="min"/>
        <cfvo type="max"/>
        <color rgb="FFFFEF9C"/>
        <color rgb="FFFF7128"/>
      </colorScale>
    </cfRule>
  </conditionalFormatting>
  <conditionalFormatting sqref="AG10:AL11">
    <cfRule type="colorScale" priority="43">
      <colorScale>
        <cfvo type="min"/>
        <cfvo type="max"/>
        <color rgb="FFFFEF9C"/>
        <color rgb="FFFF7128"/>
      </colorScale>
    </cfRule>
    <cfRule type="colorScale" priority="51">
      <colorScale>
        <cfvo type="min"/>
        <cfvo type="max"/>
        <color rgb="FFFFEF9C"/>
        <color rgb="FFFF7128"/>
      </colorScale>
    </cfRule>
    <cfRule type="colorScale" priority="52">
      <colorScale>
        <cfvo type="min"/>
        <cfvo type="max"/>
        <color rgb="FFFFEF9C"/>
        <color rgb="FFFF7128"/>
      </colorScale>
    </cfRule>
    <cfRule type="colorScale" priority="31">
      <colorScale>
        <cfvo type="min"/>
        <cfvo type="max"/>
        <color rgb="FFFFEF9C"/>
        <color rgb="FFFF7128"/>
      </colorScale>
    </cfRule>
    <cfRule type="colorScale" priority="49">
      <colorScale>
        <cfvo type="min"/>
        <cfvo type="max"/>
        <color rgb="FFFFEF9C"/>
        <color rgb="FFFF7128"/>
      </colorScale>
    </cfRule>
    <cfRule type="colorScale" priority="47">
      <colorScale>
        <cfvo type="min"/>
        <cfvo type="max"/>
        <color rgb="FFFFEF9C"/>
        <color rgb="FFFF7128"/>
      </colorScale>
    </cfRule>
    <cfRule type="colorScale" priority="45">
      <colorScale>
        <cfvo type="min"/>
        <cfvo type="max"/>
        <color rgb="FFFFEF9C"/>
        <color rgb="FFFF7128"/>
      </colorScale>
    </cfRule>
    <cfRule type="colorScale" priority="32">
      <colorScale>
        <cfvo type="min"/>
        <cfvo type="max"/>
        <color rgb="FFFFEF9C"/>
        <color rgb="FFFF7128"/>
      </colorScale>
    </cfRule>
  </conditionalFormatting>
  <conditionalFormatting sqref="AG13:AL14">
    <cfRule type="colorScale" priority="26">
      <colorScale>
        <cfvo type="min"/>
        <cfvo type="max"/>
        <color rgb="FFFFEF9C"/>
        <color rgb="FFFF7128"/>
      </colorScale>
    </cfRule>
    <cfRule type="colorScale" priority="27">
      <colorScale>
        <cfvo type="min"/>
        <cfvo type="max"/>
        <color rgb="FFFFEF9C"/>
        <color rgb="FFFF7128"/>
      </colorScale>
    </cfRule>
  </conditionalFormatting>
  <conditionalFormatting sqref="AG16:AL17">
    <cfRule type="colorScale" priority="21">
      <colorScale>
        <cfvo type="min"/>
        <cfvo type="max"/>
        <color rgb="FFFFEF9C"/>
        <color rgb="FFFF7128"/>
      </colorScale>
    </cfRule>
    <cfRule type="colorScale" priority="22">
      <colorScale>
        <cfvo type="min"/>
        <cfvo type="max"/>
        <color rgb="FFFFEF9C"/>
        <color rgb="FFFF7128"/>
      </colorScale>
    </cfRule>
  </conditionalFormatting>
  <conditionalFormatting sqref="AG19:AL20">
    <cfRule type="colorScale" priority="16">
      <colorScale>
        <cfvo type="min"/>
        <cfvo type="max"/>
        <color rgb="FFFFEF9C"/>
        <color rgb="FFFF7128"/>
      </colorScale>
    </cfRule>
    <cfRule type="colorScale" priority="17">
      <colorScale>
        <cfvo type="min"/>
        <cfvo type="max"/>
        <color rgb="FFFFEF9C"/>
        <color rgb="FFFF7128"/>
      </colorScale>
    </cfRule>
  </conditionalFormatting>
  <conditionalFormatting sqref="AG22:AL23">
    <cfRule type="colorScale" priority="11">
      <colorScale>
        <cfvo type="min"/>
        <cfvo type="max"/>
        <color rgb="FFFFEF9C"/>
        <color rgb="FFFF7128"/>
      </colorScale>
    </cfRule>
    <cfRule type="colorScale" priority="12">
      <colorScale>
        <cfvo type="min"/>
        <cfvo type="max"/>
        <color rgb="FFFFEF9C"/>
        <color rgb="FFFF7128"/>
      </colorScale>
    </cfRule>
  </conditionalFormatting>
  <conditionalFormatting sqref="AM7:AM8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Symbols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Symbols">
        <cfvo type="percent" val="0"/>
        <cfvo type="percent" val="33"/>
        <cfvo type="percent" val="67"/>
      </iconSet>
    </cfRule>
  </conditionalFormatting>
  <conditionalFormatting sqref="AM10:AM1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 iconSet="3Symbols">
        <cfvo type="percent" val="0"/>
        <cfvo type="percent" val="33"/>
        <cfvo type="percent" val="67"/>
      </iconSet>
    </cfRule>
    <cfRule type="iconSet" priority="60">
      <iconSet iconSet="3Symbols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3:AM14">
    <cfRule type="iconSet" priority="59">
      <iconSet iconSet="3Symbols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Symbols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6:AM17">
    <cfRule type="iconSet" priority="58">
      <iconSet iconSet="3Symbols">
        <cfvo type="percent" val="0"/>
        <cfvo type="percent" val="33"/>
        <cfvo type="percent" val="67"/>
      </iconSet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">
      <iconSet iconSet="3Symbols">
        <cfvo type="percent" val="0"/>
        <cfvo type="percent" val="33"/>
        <cfvo type="percent" val="67"/>
      </iconSet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9:AM20">
    <cfRule type="iconSet" priority="57">
      <iconSet iconSet="3Symbol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Symbols">
        <cfvo type="percent" val="0"/>
        <cfvo type="percent" val="33"/>
        <cfvo type="percent" val="67"/>
      </iconSet>
    </cfRule>
  </conditionalFormatting>
  <conditionalFormatting sqref="AM22:AM2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">
      <iconSet iconSet="3Symbols">
        <cfvo type="percent" val="0"/>
        <cfvo type="percent" val="33"/>
        <cfvo type="percent" val="67"/>
      </iconSet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">
      <iconSet iconSet="3Symbols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7:AP8 AS7:AU8 AX7:AZ8 AN10:AP11 AS10:AU11 AX10:AZ11 AN13:AP14 AS13:AU14 AX13:AZ14 AN16:AP17 AS16:AU17 AX16:AZ17 AN19:AP20 AS19:AU20 AX19:AZ20 AN22:AP23 AS22:AU23 AX22:AZ23">
    <cfRule type="cellIs" dxfId="33" priority="1" operator="equal">
      <formula>10</formula>
    </cfRule>
    <cfRule type="cellIs" dxfId="32" priority="5" operator="equal">
      <formula>1</formula>
    </cfRule>
    <cfRule type="cellIs" dxfId="31" priority="4" operator="between">
      <formula>2</formula>
      <formula>4</formula>
    </cfRule>
    <cfRule type="cellIs" dxfId="30" priority="3" operator="between">
      <formula>5</formula>
      <formula>7</formula>
    </cfRule>
    <cfRule type="cellIs" dxfId="29" priority="2" operator="between">
      <formula>8</formula>
      <formula>9</formula>
    </cfRule>
  </conditionalFormatting>
  <conditionalFormatting sqref="AQ22:AR23 BA22:BB23 AV22:AW23 AQ7:AR8 AV7:AW8 BA7:BB8 BA10:BB11 AQ10:AR11 AV10:AW11 BA13:BB14 AQ13:AR14 AV13:AW14 AV16:AW17 BA16:BB17 AQ16:AR17 AV19:AW20 BA19:BB20 AQ19:AR20">
    <cfRule type="colorScale" priority="68">
      <colorScale>
        <cfvo type="min"/>
        <cfvo type="max"/>
        <color rgb="FFFFEF9C"/>
        <color rgb="FF63BE7B"/>
      </colorScale>
    </cfRule>
  </conditionalFormatting>
  <conditionalFormatting sqref="BB7:BB23">
    <cfRule type="colorScale" priority="42">
      <colorScale>
        <cfvo type="min"/>
        <cfvo type="max"/>
        <color rgb="FFFFEF9C"/>
        <color rgb="FF63BE7B"/>
      </colorScale>
    </cfRule>
    <cfRule type="colorScale" priority="41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2" fitToWidth="2" orientation="landscape" horizontalDpi="300" verticalDpi="300" r:id="rId1"/>
  <headerFooter alignWithMargins="0">
    <oddHeader>&amp;C&amp;"Tahoma,Gras"&amp;14&amp;F
&amp;18 2e tour</oddHeader>
  </headerFooter>
  <colBreaks count="1" manualBreakCount="1">
    <brk id="27" max="23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Q94"/>
  <sheetViews>
    <sheetView showGridLines="0" view="pageBreakPreview" topLeftCell="A46" zoomScaleNormal="70" zoomScaleSheetLayoutView="100" workbookViewId="0">
      <selection activeCell="G91" sqref="G91"/>
    </sheetView>
  </sheetViews>
  <sheetFormatPr baseColWidth="10" defaultColWidth="11.42578125" defaultRowHeight="12.75" x14ac:dyDescent="0.2"/>
  <cols>
    <col min="1" max="1" width="4.85546875" style="130" customWidth="1"/>
    <col min="2" max="2" width="5" style="43" customWidth="1"/>
    <col min="3" max="3" width="3" style="43" customWidth="1"/>
    <col min="4" max="4" width="4.42578125" style="43" customWidth="1"/>
    <col min="5" max="5" width="0.5703125" style="43" customWidth="1"/>
    <col min="6" max="6" width="25.5703125" style="43" bestFit="1" customWidth="1"/>
    <col min="7" max="7" width="9.7109375" style="43" customWidth="1"/>
    <col min="8" max="10" width="7.7109375" style="43" customWidth="1"/>
    <col min="11" max="12" width="7.7109375" style="47" customWidth="1"/>
    <col min="13" max="14" width="7.7109375" style="43" customWidth="1"/>
    <col min="15" max="15" width="1.7109375" style="43" customWidth="1"/>
    <col min="16" max="16" width="14.42578125" style="43" bestFit="1" customWidth="1"/>
    <col min="17" max="17" width="4" style="43" customWidth="1"/>
    <col min="18" max="238" width="11.42578125" style="43"/>
    <col min="239" max="239" width="2.28515625" style="43" customWidth="1"/>
    <col min="240" max="241" width="11.42578125" style="43"/>
    <col min="242" max="242" width="4.85546875" style="43" customWidth="1"/>
    <col min="243" max="244" width="5.140625" style="43" customWidth="1"/>
    <col min="245" max="245" width="6.28515625" style="43" customWidth="1"/>
    <col min="246" max="246" width="5.7109375" style="43" customWidth="1"/>
    <col min="247" max="247" width="5.42578125" style="43" customWidth="1"/>
    <col min="248" max="248" width="3.85546875" style="43" customWidth="1"/>
    <col min="249" max="249" width="8" style="43" customWidth="1"/>
    <col min="250" max="250" width="8.85546875" style="43" customWidth="1"/>
    <col min="251" max="494" width="11.42578125" style="43"/>
    <col min="495" max="495" width="2.28515625" style="43" customWidth="1"/>
    <col min="496" max="497" width="11.42578125" style="43"/>
    <col min="498" max="498" width="4.85546875" style="43" customWidth="1"/>
    <col min="499" max="500" width="5.140625" style="43" customWidth="1"/>
    <col min="501" max="501" width="6.28515625" style="43" customWidth="1"/>
    <col min="502" max="502" width="5.7109375" style="43" customWidth="1"/>
    <col min="503" max="503" width="5.42578125" style="43" customWidth="1"/>
    <col min="504" max="504" width="3.85546875" style="43" customWidth="1"/>
    <col min="505" max="505" width="8" style="43" customWidth="1"/>
    <col min="506" max="506" width="8.85546875" style="43" customWidth="1"/>
    <col min="507" max="750" width="11.42578125" style="43"/>
    <col min="751" max="751" width="2.28515625" style="43" customWidth="1"/>
    <col min="752" max="753" width="11.42578125" style="43"/>
    <col min="754" max="754" width="4.85546875" style="43" customWidth="1"/>
    <col min="755" max="756" width="5.140625" style="43" customWidth="1"/>
    <col min="757" max="757" width="6.28515625" style="43" customWidth="1"/>
    <col min="758" max="758" width="5.7109375" style="43" customWidth="1"/>
    <col min="759" max="759" width="5.42578125" style="43" customWidth="1"/>
    <col min="760" max="760" width="3.85546875" style="43" customWidth="1"/>
    <col min="761" max="761" width="8" style="43" customWidth="1"/>
    <col min="762" max="762" width="8.85546875" style="43" customWidth="1"/>
    <col min="763" max="1006" width="11.42578125" style="43"/>
    <col min="1007" max="1007" width="2.28515625" style="43" customWidth="1"/>
    <col min="1008" max="1009" width="11.42578125" style="43"/>
    <col min="1010" max="1010" width="4.85546875" style="43" customWidth="1"/>
    <col min="1011" max="1012" width="5.140625" style="43" customWidth="1"/>
    <col min="1013" max="1013" width="6.28515625" style="43" customWidth="1"/>
    <col min="1014" max="1014" width="5.7109375" style="43" customWidth="1"/>
    <col min="1015" max="1015" width="5.42578125" style="43" customWidth="1"/>
    <col min="1016" max="1016" width="3.85546875" style="43" customWidth="1"/>
    <col min="1017" max="1017" width="8" style="43" customWidth="1"/>
    <col min="1018" max="1018" width="8.85546875" style="43" customWidth="1"/>
    <col min="1019" max="1262" width="11.42578125" style="43"/>
    <col min="1263" max="1263" width="2.28515625" style="43" customWidth="1"/>
    <col min="1264" max="1265" width="11.42578125" style="43"/>
    <col min="1266" max="1266" width="4.85546875" style="43" customWidth="1"/>
    <col min="1267" max="1268" width="5.140625" style="43" customWidth="1"/>
    <col min="1269" max="1269" width="6.28515625" style="43" customWidth="1"/>
    <col min="1270" max="1270" width="5.7109375" style="43" customWidth="1"/>
    <col min="1271" max="1271" width="5.42578125" style="43" customWidth="1"/>
    <col min="1272" max="1272" width="3.85546875" style="43" customWidth="1"/>
    <col min="1273" max="1273" width="8" style="43" customWidth="1"/>
    <col min="1274" max="1274" width="8.85546875" style="43" customWidth="1"/>
    <col min="1275" max="1518" width="11.42578125" style="43"/>
    <col min="1519" max="1519" width="2.28515625" style="43" customWidth="1"/>
    <col min="1520" max="1521" width="11.42578125" style="43"/>
    <col min="1522" max="1522" width="4.85546875" style="43" customWidth="1"/>
    <col min="1523" max="1524" width="5.140625" style="43" customWidth="1"/>
    <col min="1525" max="1525" width="6.28515625" style="43" customWidth="1"/>
    <col min="1526" max="1526" width="5.7109375" style="43" customWidth="1"/>
    <col min="1527" max="1527" width="5.42578125" style="43" customWidth="1"/>
    <col min="1528" max="1528" width="3.85546875" style="43" customWidth="1"/>
    <col min="1529" max="1529" width="8" style="43" customWidth="1"/>
    <col min="1530" max="1530" width="8.85546875" style="43" customWidth="1"/>
    <col min="1531" max="1774" width="11.42578125" style="43"/>
    <col min="1775" max="1775" width="2.28515625" style="43" customWidth="1"/>
    <col min="1776" max="1777" width="11.42578125" style="43"/>
    <col min="1778" max="1778" width="4.85546875" style="43" customWidth="1"/>
    <col min="1779" max="1780" width="5.140625" style="43" customWidth="1"/>
    <col min="1781" max="1781" width="6.28515625" style="43" customWidth="1"/>
    <col min="1782" max="1782" width="5.7109375" style="43" customWidth="1"/>
    <col min="1783" max="1783" width="5.42578125" style="43" customWidth="1"/>
    <col min="1784" max="1784" width="3.85546875" style="43" customWidth="1"/>
    <col min="1785" max="1785" width="8" style="43" customWidth="1"/>
    <col min="1786" max="1786" width="8.85546875" style="43" customWidth="1"/>
    <col min="1787" max="2030" width="11.42578125" style="43"/>
    <col min="2031" max="2031" width="2.28515625" style="43" customWidth="1"/>
    <col min="2032" max="2033" width="11.42578125" style="43"/>
    <col min="2034" max="2034" width="4.85546875" style="43" customWidth="1"/>
    <col min="2035" max="2036" width="5.140625" style="43" customWidth="1"/>
    <col min="2037" max="2037" width="6.28515625" style="43" customWidth="1"/>
    <col min="2038" max="2038" width="5.7109375" style="43" customWidth="1"/>
    <col min="2039" max="2039" width="5.42578125" style="43" customWidth="1"/>
    <col min="2040" max="2040" width="3.85546875" style="43" customWidth="1"/>
    <col min="2041" max="2041" width="8" style="43" customWidth="1"/>
    <col min="2042" max="2042" width="8.85546875" style="43" customWidth="1"/>
    <col min="2043" max="2286" width="11.42578125" style="43"/>
    <col min="2287" max="2287" width="2.28515625" style="43" customWidth="1"/>
    <col min="2288" max="2289" width="11.42578125" style="43"/>
    <col min="2290" max="2290" width="4.85546875" style="43" customWidth="1"/>
    <col min="2291" max="2292" width="5.140625" style="43" customWidth="1"/>
    <col min="2293" max="2293" width="6.28515625" style="43" customWidth="1"/>
    <col min="2294" max="2294" width="5.7109375" style="43" customWidth="1"/>
    <col min="2295" max="2295" width="5.42578125" style="43" customWidth="1"/>
    <col min="2296" max="2296" width="3.85546875" style="43" customWidth="1"/>
    <col min="2297" max="2297" width="8" style="43" customWidth="1"/>
    <col min="2298" max="2298" width="8.85546875" style="43" customWidth="1"/>
    <col min="2299" max="2542" width="11.42578125" style="43"/>
    <col min="2543" max="2543" width="2.28515625" style="43" customWidth="1"/>
    <col min="2544" max="2545" width="11.42578125" style="43"/>
    <col min="2546" max="2546" width="4.85546875" style="43" customWidth="1"/>
    <col min="2547" max="2548" width="5.140625" style="43" customWidth="1"/>
    <col min="2549" max="2549" width="6.28515625" style="43" customWidth="1"/>
    <col min="2550" max="2550" width="5.7109375" style="43" customWidth="1"/>
    <col min="2551" max="2551" width="5.42578125" style="43" customWidth="1"/>
    <col min="2552" max="2552" width="3.85546875" style="43" customWidth="1"/>
    <col min="2553" max="2553" width="8" style="43" customWidth="1"/>
    <col min="2554" max="2554" width="8.85546875" style="43" customWidth="1"/>
    <col min="2555" max="2798" width="11.42578125" style="43"/>
    <col min="2799" max="2799" width="2.28515625" style="43" customWidth="1"/>
    <col min="2800" max="2801" width="11.42578125" style="43"/>
    <col min="2802" max="2802" width="4.85546875" style="43" customWidth="1"/>
    <col min="2803" max="2804" width="5.140625" style="43" customWidth="1"/>
    <col min="2805" max="2805" width="6.28515625" style="43" customWidth="1"/>
    <col min="2806" max="2806" width="5.7109375" style="43" customWidth="1"/>
    <col min="2807" max="2807" width="5.42578125" style="43" customWidth="1"/>
    <col min="2808" max="2808" width="3.85546875" style="43" customWidth="1"/>
    <col min="2809" max="2809" width="8" style="43" customWidth="1"/>
    <col min="2810" max="2810" width="8.85546875" style="43" customWidth="1"/>
    <col min="2811" max="3054" width="11.42578125" style="43"/>
    <col min="3055" max="3055" width="2.28515625" style="43" customWidth="1"/>
    <col min="3056" max="3057" width="11.42578125" style="43"/>
    <col min="3058" max="3058" width="4.85546875" style="43" customWidth="1"/>
    <col min="3059" max="3060" width="5.140625" style="43" customWidth="1"/>
    <col min="3061" max="3061" width="6.28515625" style="43" customWidth="1"/>
    <col min="3062" max="3062" width="5.7109375" style="43" customWidth="1"/>
    <col min="3063" max="3063" width="5.42578125" style="43" customWidth="1"/>
    <col min="3064" max="3064" width="3.85546875" style="43" customWidth="1"/>
    <col min="3065" max="3065" width="8" style="43" customWidth="1"/>
    <col min="3066" max="3066" width="8.85546875" style="43" customWidth="1"/>
    <col min="3067" max="3310" width="11.42578125" style="43"/>
    <col min="3311" max="3311" width="2.28515625" style="43" customWidth="1"/>
    <col min="3312" max="3313" width="11.42578125" style="43"/>
    <col min="3314" max="3314" width="4.85546875" style="43" customWidth="1"/>
    <col min="3315" max="3316" width="5.140625" style="43" customWidth="1"/>
    <col min="3317" max="3317" width="6.28515625" style="43" customWidth="1"/>
    <col min="3318" max="3318" width="5.7109375" style="43" customWidth="1"/>
    <col min="3319" max="3319" width="5.42578125" style="43" customWidth="1"/>
    <col min="3320" max="3320" width="3.85546875" style="43" customWidth="1"/>
    <col min="3321" max="3321" width="8" style="43" customWidth="1"/>
    <col min="3322" max="3322" width="8.85546875" style="43" customWidth="1"/>
    <col min="3323" max="3566" width="11.42578125" style="43"/>
    <col min="3567" max="3567" width="2.28515625" style="43" customWidth="1"/>
    <col min="3568" max="3569" width="11.42578125" style="43"/>
    <col min="3570" max="3570" width="4.85546875" style="43" customWidth="1"/>
    <col min="3571" max="3572" width="5.140625" style="43" customWidth="1"/>
    <col min="3573" max="3573" width="6.28515625" style="43" customWidth="1"/>
    <col min="3574" max="3574" width="5.7109375" style="43" customWidth="1"/>
    <col min="3575" max="3575" width="5.42578125" style="43" customWidth="1"/>
    <col min="3576" max="3576" width="3.85546875" style="43" customWidth="1"/>
    <col min="3577" max="3577" width="8" style="43" customWidth="1"/>
    <col min="3578" max="3578" width="8.85546875" style="43" customWidth="1"/>
    <col min="3579" max="3822" width="11.42578125" style="43"/>
    <col min="3823" max="3823" width="2.28515625" style="43" customWidth="1"/>
    <col min="3824" max="3825" width="11.42578125" style="43"/>
    <col min="3826" max="3826" width="4.85546875" style="43" customWidth="1"/>
    <col min="3827" max="3828" width="5.140625" style="43" customWidth="1"/>
    <col min="3829" max="3829" width="6.28515625" style="43" customWidth="1"/>
    <col min="3830" max="3830" width="5.7109375" style="43" customWidth="1"/>
    <col min="3831" max="3831" width="5.42578125" style="43" customWidth="1"/>
    <col min="3832" max="3832" width="3.85546875" style="43" customWidth="1"/>
    <col min="3833" max="3833" width="8" style="43" customWidth="1"/>
    <col min="3834" max="3834" width="8.85546875" style="43" customWidth="1"/>
    <col min="3835" max="4078" width="11.42578125" style="43"/>
    <col min="4079" max="4079" width="2.28515625" style="43" customWidth="1"/>
    <col min="4080" max="4081" width="11.42578125" style="43"/>
    <col min="4082" max="4082" width="4.85546875" style="43" customWidth="1"/>
    <col min="4083" max="4084" width="5.140625" style="43" customWidth="1"/>
    <col min="4085" max="4085" width="6.28515625" style="43" customWidth="1"/>
    <col min="4086" max="4086" width="5.7109375" style="43" customWidth="1"/>
    <col min="4087" max="4087" width="5.42578125" style="43" customWidth="1"/>
    <col min="4088" max="4088" width="3.85546875" style="43" customWidth="1"/>
    <col min="4089" max="4089" width="8" style="43" customWidth="1"/>
    <col min="4090" max="4090" width="8.85546875" style="43" customWidth="1"/>
    <col min="4091" max="4334" width="11.42578125" style="43"/>
    <col min="4335" max="4335" width="2.28515625" style="43" customWidth="1"/>
    <col min="4336" max="4337" width="11.42578125" style="43"/>
    <col min="4338" max="4338" width="4.85546875" style="43" customWidth="1"/>
    <col min="4339" max="4340" width="5.140625" style="43" customWidth="1"/>
    <col min="4341" max="4341" width="6.28515625" style="43" customWidth="1"/>
    <col min="4342" max="4342" width="5.7109375" style="43" customWidth="1"/>
    <col min="4343" max="4343" width="5.42578125" style="43" customWidth="1"/>
    <col min="4344" max="4344" width="3.85546875" style="43" customWidth="1"/>
    <col min="4345" max="4345" width="8" style="43" customWidth="1"/>
    <col min="4346" max="4346" width="8.85546875" style="43" customWidth="1"/>
    <col min="4347" max="4590" width="11.42578125" style="43"/>
    <col min="4591" max="4591" width="2.28515625" style="43" customWidth="1"/>
    <col min="4592" max="4593" width="11.42578125" style="43"/>
    <col min="4594" max="4594" width="4.85546875" style="43" customWidth="1"/>
    <col min="4595" max="4596" width="5.140625" style="43" customWidth="1"/>
    <col min="4597" max="4597" width="6.28515625" style="43" customWidth="1"/>
    <col min="4598" max="4598" width="5.7109375" style="43" customWidth="1"/>
    <col min="4599" max="4599" width="5.42578125" style="43" customWidth="1"/>
    <col min="4600" max="4600" width="3.85546875" style="43" customWidth="1"/>
    <col min="4601" max="4601" width="8" style="43" customWidth="1"/>
    <col min="4602" max="4602" width="8.85546875" style="43" customWidth="1"/>
    <col min="4603" max="4846" width="11.42578125" style="43"/>
    <col min="4847" max="4847" width="2.28515625" style="43" customWidth="1"/>
    <col min="4848" max="4849" width="11.42578125" style="43"/>
    <col min="4850" max="4850" width="4.85546875" style="43" customWidth="1"/>
    <col min="4851" max="4852" width="5.140625" style="43" customWidth="1"/>
    <col min="4853" max="4853" width="6.28515625" style="43" customWidth="1"/>
    <col min="4854" max="4854" width="5.7109375" style="43" customWidth="1"/>
    <col min="4855" max="4855" width="5.42578125" style="43" customWidth="1"/>
    <col min="4856" max="4856" width="3.85546875" style="43" customWidth="1"/>
    <col min="4857" max="4857" width="8" style="43" customWidth="1"/>
    <col min="4858" max="4858" width="8.85546875" style="43" customWidth="1"/>
    <col min="4859" max="5102" width="11.42578125" style="43"/>
    <col min="5103" max="5103" width="2.28515625" style="43" customWidth="1"/>
    <col min="5104" max="5105" width="11.42578125" style="43"/>
    <col min="5106" max="5106" width="4.85546875" style="43" customWidth="1"/>
    <col min="5107" max="5108" width="5.140625" style="43" customWidth="1"/>
    <col min="5109" max="5109" width="6.28515625" style="43" customWidth="1"/>
    <col min="5110" max="5110" width="5.7109375" style="43" customWidth="1"/>
    <col min="5111" max="5111" width="5.42578125" style="43" customWidth="1"/>
    <col min="5112" max="5112" width="3.85546875" style="43" customWidth="1"/>
    <col min="5113" max="5113" width="8" style="43" customWidth="1"/>
    <col min="5114" max="5114" width="8.85546875" style="43" customWidth="1"/>
    <col min="5115" max="5358" width="11.42578125" style="43"/>
    <col min="5359" max="5359" width="2.28515625" style="43" customWidth="1"/>
    <col min="5360" max="5361" width="11.42578125" style="43"/>
    <col min="5362" max="5362" width="4.85546875" style="43" customWidth="1"/>
    <col min="5363" max="5364" width="5.140625" style="43" customWidth="1"/>
    <col min="5365" max="5365" width="6.28515625" style="43" customWidth="1"/>
    <col min="5366" max="5366" width="5.7109375" style="43" customWidth="1"/>
    <col min="5367" max="5367" width="5.42578125" style="43" customWidth="1"/>
    <col min="5368" max="5368" width="3.85546875" style="43" customWidth="1"/>
    <col min="5369" max="5369" width="8" style="43" customWidth="1"/>
    <col min="5370" max="5370" width="8.85546875" style="43" customWidth="1"/>
    <col min="5371" max="5614" width="11.42578125" style="43"/>
    <col min="5615" max="5615" width="2.28515625" style="43" customWidth="1"/>
    <col min="5616" max="5617" width="11.42578125" style="43"/>
    <col min="5618" max="5618" width="4.85546875" style="43" customWidth="1"/>
    <col min="5619" max="5620" width="5.140625" style="43" customWidth="1"/>
    <col min="5621" max="5621" width="6.28515625" style="43" customWidth="1"/>
    <col min="5622" max="5622" width="5.7109375" style="43" customWidth="1"/>
    <col min="5623" max="5623" width="5.42578125" style="43" customWidth="1"/>
    <col min="5624" max="5624" width="3.85546875" style="43" customWidth="1"/>
    <col min="5625" max="5625" width="8" style="43" customWidth="1"/>
    <col min="5626" max="5626" width="8.85546875" style="43" customWidth="1"/>
    <col min="5627" max="5870" width="11.42578125" style="43"/>
    <col min="5871" max="5871" width="2.28515625" style="43" customWidth="1"/>
    <col min="5872" max="5873" width="11.42578125" style="43"/>
    <col min="5874" max="5874" width="4.85546875" style="43" customWidth="1"/>
    <col min="5875" max="5876" width="5.140625" style="43" customWidth="1"/>
    <col min="5877" max="5877" width="6.28515625" style="43" customWidth="1"/>
    <col min="5878" max="5878" width="5.7109375" style="43" customWidth="1"/>
    <col min="5879" max="5879" width="5.42578125" style="43" customWidth="1"/>
    <col min="5880" max="5880" width="3.85546875" style="43" customWidth="1"/>
    <col min="5881" max="5881" width="8" style="43" customWidth="1"/>
    <col min="5882" max="5882" width="8.85546875" style="43" customWidth="1"/>
    <col min="5883" max="6126" width="11.42578125" style="43"/>
    <col min="6127" max="6127" width="2.28515625" style="43" customWidth="1"/>
    <col min="6128" max="6129" width="11.42578125" style="43"/>
    <col min="6130" max="6130" width="4.85546875" style="43" customWidth="1"/>
    <col min="6131" max="6132" width="5.140625" style="43" customWidth="1"/>
    <col min="6133" max="6133" width="6.28515625" style="43" customWidth="1"/>
    <col min="6134" max="6134" width="5.7109375" style="43" customWidth="1"/>
    <col min="6135" max="6135" width="5.42578125" style="43" customWidth="1"/>
    <col min="6136" max="6136" width="3.85546875" style="43" customWidth="1"/>
    <col min="6137" max="6137" width="8" style="43" customWidth="1"/>
    <col min="6138" max="6138" width="8.85546875" style="43" customWidth="1"/>
    <col min="6139" max="6382" width="11.42578125" style="43"/>
    <col min="6383" max="6383" width="2.28515625" style="43" customWidth="1"/>
    <col min="6384" max="6385" width="11.42578125" style="43"/>
    <col min="6386" max="6386" width="4.85546875" style="43" customWidth="1"/>
    <col min="6387" max="6388" width="5.140625" style="43" customWidth="1"/>
    <col min="6389" max="6389" width="6.28515625" style="43" customWidth="1"/>
    <col min="6390" max="6390" width="5.7109375" style="43" customWidth="1"/>
    <col min="6391" max="6391" width="5.42578125" style="43" customWidth="1"/>
    <col min="6392" max="6392" width="3.85546875" style="43" customWidth="1"/>
    <col min="6393" max="6393" width="8" style="43" customWidth="1"/>
    <col min="6394" max="6394" width="8.85546875" style="43" customWidth="1"/>
    <col min="6395" max="6638" width="11.42578125" style="43"/>
    <col min="6639" max="6639" width="2.28515625" style="43" customWidth="1"/>
    <col min="6640" max="6641" width="11.42578125" style="43"/>
    <col min="6642" max="6642" width="4.85546875" style="43" customWidth="1"/>
    <col min="6643" max="6644" width="5.140625" style="43" customWidth="1"/>
    <col min="6645" max="6645" width="6.28515625" style="43" customWidth="1"/>
    <col min="6646" max="6646" width="5.7109375" style="43" customWidth="1"/>
    <col min="6647" max="6647" width="5.42578125" style="43" customWidth="1"/>
    <col min="6648" max="6648" width="3.85546875" style="43" customWidth="1"/>
    <col min="6649" max="6649" width="8" style="43" customWidth="1"/>
    <col min="6650" max="6650" width="8.85546875" style="43" customWidth="1"/>
    <col min="6651" max="6894" width="11.42578125" style="43"/>
    <col min="6895" max="6895" width="2.28515625" style="43" customWidth="1"/>
    <col min="6896" max="6897" width="11.42578125" style="43"/>
    <col min="6898" max="6898" width="4.85546875" style="43" customWidth="1"/>
    <col min="6899" max="6900" width="5.140625" style="43" customWidth="1"/>
    <col min="6901" max="6901" width="6.28515625" style="43" customWidth="1"/>
    <col min="6902" max="6902" width="5.7109375" style="43" customWidth="1"/>
    <col min="6903" max="6903" width="5.42578125" style="43" customWidth="1"/>
    <col min="6904" max="6904" width="3.85546875" style="43" customWidth="1"/>
    <col min="6905" max="6905" width="8" style="43" customWidth="1"/>
    <col min="6906" max="6906" width="8.85546875" style="43" customWidth="1"/>
    <col min="6907" max="7150" width="11.42578125" style="43"/>
    <col min="7151" max="7151" width="2.28515625" style="43" customWidth="1"/>
    <col min="7152" max="7153" width="11.42578125" style="43"/>
    <col min="7154" max="7154" width="4.85546875" style="43" customWidth="1"/>
    <col min="7155" max="7156" width="5.140625" style="43" customWidth="1"/>
    <col min="7157" max="7157" width="6.28515625" style="43" customWidth="1"/>
    <col min="7158" max="7158" width="5.7109375" style="43" customWidth="1"/>
    <col min="7159" max="7159" width="5.42578125" style="43" customWidth="1"/>
    <col min="7160" max="7160" width="3.85546875" style="43" customWidth="1"/>
    <col min="7161" max="7161" width="8" style="43" customWidth="1"/>
    <col min="7162" max="7162" width="8.85546875" style="43" customWidth="1"/>
    <col min="7163" max="7406" width="11.42578125" style="43"/>
    <col min="7407" max="7407" width="2.28515625" style="43" customWidth="1"/>
    <col min="7408" max="7409" width="11.42578125" style="43"/>
    <col min="7410" max="7410" width="4.85546875" style="43" customWidth="1"/>
    <col min="7411" max="7412" width="5.140625" style="43" customWidth="1"/>
    <col min="7413" max="7413" width="6.28515625" style="43" customWidth="1"/>
    <col min="7414" max="7414" width="5.7109375" style="43" customWidth="1"/>
    <col min="7415" max="7415" width="5.42578125" style="43" customWidth="1"/>
    <col min="7416" max="7416" width="3.85546875" style="43" customWidth="1"/>
    <col min="7417" max="7417" width="8" style="43" customWidth="1"/>
    <col min="7418" max="7418" width="8.85546875" style="43" customWidth="1"/>
    <col min="7419" max="7662" width="11.42578125" style="43"/>
    <col min="7663" max="7663" width="2.28515625" style="43" customWidth="1"/>
    <col min="7664" max="7665" width="11.42578125" style="43"/>
    <col min="7666" max="7666" width="4.85546875" style="43" customWidth="1"/>
    <col min="7667" max="7668" width="5.140625" style="43" customWidth="1"/>
    <col min="7669" max="7669" width="6.28515625" style="43" customWidth="1"/>
    <col min="7670" max="7670" width="5.7109375" style="43" customWidth="1"/>
    <col min="7671" max="7671" width="5.42578125" style="43" customWidth="1"/>
    <col min="7672" max="7672" width="3.85546875" style="43" customWidth="1"/>
    <col min="7673" max="7673" width="8" style="43" customWidth="1"/>
    <col min="7674" max="7674" width="8.85546875" style="43" customWidth="1"/>
    <col min="7675" max="7918" width="11.42578125" style="43"/>
    <col min="7919" max="7919" width="2.28515625" style="43" customWidth="1"/>
    <col min="7920" max="7921" width="11.42578125" style="43"/>
    <col min="7922" max="7922" width="4.85546875" style="43" customWidth="1"/>
    <col min="7923" max="7924" width="5.140625" style="43" customWidth="1"/>
    <col min="7925" max="7925" width="6.28515625" style="43" customWidth="1"/>
    <col min="7926" max="7926" width="5.7109375" style="43" customWidth="1"/>
    <col min="7927" max="7927" width="5.42578125" style="43" customWidth="1"/>
    <col min="7928" max="7928" width="3.85546875" style="43" customWidth="1"/>
    <col min="7929" max="7929" width="8" style="43" customWidth="1"/>
    <col min="7930" max="7930" width="8.85546875" style="43" customWidth="1"/>
    <col min="7931" max="8174" width="11.42578125" style="43"/>
    <col min="8175" max="8175" width="2.28515625" style="43" customWidth="1"/>
    <col min="8176" max="8177" width="11.42578125" style="43"/>
    <col min="8178" max="8178" width="4.85546875" style="43" customWidth="1"/>
    <col min="8179" max="8180" width="5.140625" style="43" customWidth="1"/>
    <col min="8181" max="8181" width="6.28515625" style="43" customWidth="1"/>
    <col min="8182" max="8182" width="5.7109375" style="43" customWidth="1"/>
    <col min="8183" max="8183" width="5.42578125" style="43" customWidth="1"/>
    <col min="8184" max="8184" width="3.85546875" style="43" customWidth="1"/>
    <col min="8185" max="8185" width="8" style="43" customWidth="1"/>
    <col min="8186" max="8186" width="8.85546875" style="43" customWidth="1"/>
    <col min="8187" max="8430" width="11.42578125" style="43"/>
    <col min="8431" max="8431" width="2.28515625" style="43" customWidth="1"/>
    <col min="8432" max="8433" width="11.42578125" style="43"/>
    <col min="8434" max="8434" width="4.85546875" style="43" customWidth="1"/>
    <col min="8435" max="8436" width="5.140625" style="43" customWidth="1"/>
    <col min="8437" max="8437" width="6.28515625" style="43" customWidth="1"/>
    <col min="8438" max="8438" width="5.7109375" style="43" customWidth="1"/>
    <col min="8439" max="8439" width="5.42578125" style="43" customWidth="1"/>
    <col min="8440" max="8440" width="3.85546875" style="43" customWidth="1"/>
    <col min="8441" max="8441" width="8" style="43" customWidth="1"/>
    <col min="8442" max="8442" width="8.85546875" style="43" customWidth="1"/>
    <col min="8443" max="8686" width="11.42578125" style="43"/>
    <col min="8687" max="8687" width="2.28515625" style="43" customWidth="1"/>
    <col min="8688" max="8689" width="11.42578125" style="43"/>
    <col min="8690" max="8690" width="4.85546875" style="43" customWidth="1"/>
    <col min="8691" max="8692" width="5.140625" style="43" customWidth="1"/>
    <col min="8693" max="8693" width="6.28515625" style="43" customWidth="1"/>
    <col min="8694" max="8694" width="5.7109375" style="43" customWidth="1"/>
    <col min="8695" max="8695" width="5.42578125" style="43" customWidth="1"/>
    <col min="8696" max="8696" width="3.85546875" style="43" customWidth="1"/>
    <col min="8697" max="8697" width="8" style="43" customWidth="1"/>
    <col min="8698" max="8698" width="8.85546875" style="43" customWidth="1"/>
    <col min="8699" max="8942" width="11.42578125" style="43"/>
    <col min="8943" max="8943" width="2.28515625" style="43" customWidth="1"/>
    <col min="8944" max="8945" width="11.42578125" style="43"/>
    <col min="8946" max="8946" width="4.85546875" style="43" customWidth="1"/>
    <col min="8947" max="8948" width="5.140625" style="43" customWidth="1"/>
    <col min="8949" max="8949" width="6.28515625" style="43" customWidth="1"/>
    <col min="8950" max="8950" width="5.7109375" style="43" customWidth="1"/>
    <col min="8951" max="8951" width="5.42578125" style="43" customWidth="1"/>
    <col min="8952" max="8952" width="3.85546875" style="43" customWidth="1"/>
    <col min="8953" max="8953" width="8" style="43" customWidth="1"/>
    <col min="8954" max="8954" width="8.85546875" style="43" customWidth="1"/>
    <col min="8955" max="9198" width="11.42578125" style="43"/>
    <col min="9199" max="9199" width="2.28515625" style="43" customWidth="1"/>
    <col min="9200" max="9201" width="11.42578125" style="43"/>
    <col min="9202" max="9202" width="4.85546875" style="43" customWidth="1"/>
    <col min="9203" max="9204" width="5.140625" style="43" customWidth="1"/>
    <col min="9205" max="9205" width="6.28515625" style="43" customWidth="1"/>
    <col min="9206" max="9206" width="5.7109375" style="43" customWidth="1"/>
    <col min="9207" max="9207" width="5.42578125" style="43" customWidth="1"/>
    <col min="9208" max="9208" width="3.85546875" style="43" customWidth="1"/>
    <col min="9209" max="9209" width="8" style="43" customWidth="1"/>
    <col min="9210" max="9210" width="8.85546875" style="43" customWidth="1"/>
    <col min="9211" max="9454" width="11.42578125" style="43"/>
    <col min="9455" max="9455" width="2.28515625" style="43" customWidth="1"/>
    <col min="9456" max="9457" width="11.42578125" style="43"/>
    <col min="9458" max="9458" width="4.85546875" style="43" customWidth="1"/>
    <col min="9459" max="9460" width="5.140625" style="43" customWidth="1"/>
    <col min="9461" max="9461" width="6.28515625" style="43" customWidth="1"/>
    <col min="9462" max="9462" width="5.7109375" style="43" customWidth="1"/>
    <col min="9463" max="9463" width="5.42578125" style="43" customWidth="1"/>
    <col min="9464" max="9464" width="3.85546875" style="43" customWidth="1"/>
    <col min="9465" max="9465" width="8" style="43" customWidth="1"/>
    <col min="9466" max="9466" width="8.85546875" style="43" customWidth="1"/>
    <col min="9467" max="9710" width="11.42578125" style="43"/>
    <col min="9711" max="9711" width="2.28515625" style="43" customWidth="1"/>
    <col min="9712" max="9713" width="11.42578125" style="43"/>
    <col min="9714" max="9714" width="4.85546875" style="43" customWidth="1"/>
    <col min="9715" max="9716" width="5.140625" style="43" customWidth="1"/>
    <col min="9717" max="9717" width="6.28515625" style="43" customWidth="1"/>
    <col min="9718" max="9718" width="5.7109375" style="43" customWidth="1"/>
    <col min="9719" max="9719" width="5.42578125" style="43" customWidth="1"/>
    <col min="9720" max="9720" width="3.85546875" style="43" customWidth="1"/>
    <col min="9721" max="9721" width="8" style="43" customWidth="1"/>
    <col min="9722" max="9722" width="8.85546875" style="43" customWidth="1"/>
    <col min="9723" max="9966" width="11.42578125" style="43"/>
    <col min="9967" max="9967" width="2.28515625" style="43" customWidth="1"/>
    <col min="9968" max="9969" width="11.42578125" style="43"/>
    <col min="9970" max="9970" width="4.85546875" style="43" customWidth="1"/>
    <col min="9971" max="9972" width="5.140625" style="43" customWidth="1"/>
    <col min="9973" max="9973" width="6.28515625" style="43" customWidth="1"/>
    <col min="9974" max="9974" width="5.7109375" style="43" customWidth="1"/>
    <col min="9975" max="9975" width="5.42578125" style="43" customWidth="1"/>
    <col min="9976" max="9976" width="3.85546875" style="43" customWidth="1"/>
    <col min="9977" max="9977" width="8" style="43" customWidth="1"/>
    <col min="9978" max="9978" width="8.85546875" style="43" customWidth="1"/>
    <col min="9979" max="10222" width="11.42578125" style="43"/>
    <col min="10223" max="10223" width="2.28515625" style="43" customWidth="1"/>
    <col min="10224" max="10225" width="11.42578125" style="43"/>
    <col min="10226" max="10226" width="4.85546875" style="43" customWidth="1"/>
    <col min="10227" max="10228" width="5.140625" style="43" customWidth="1"/>
    <col min="10229" max="10229" width="6.28515625" style="43" customWidth="1"/>
    <col min="10230" max="10230" width="5.7109375" style="43" customWidth="1"/>
    <col min="10231" max="10231" width="5.42578125" style="43" customWidth="1"/>
    <col min="10232" max="10232" width="3.85546875" style="43" customWidth="1"/>
    <col min="10233" max="10233" width="8" style="43" customWidth="1"/>
    <col min="10234" max="10234" width="8.85546875" style="43" customWidth="1"/>
    <col min="10235" max="10478" width="11.42578125" style="43"/>
    <col min="10479" max="10479" width="2.28515625" style="43" customWidth="1"/>
    <col min="10480" max="10481" width="11.42578125" style="43"/>
    <col min="10482" max="10482" width="4.85546875" style="43" customWidth="1"/>
    <col min="10483" max="10484" width="5.140625" style="43" customWidth="1"/>
    <col min="10485" max="10485" width="6.28515625" style="43" customWidth="1"/>
    <col min="10486" max="10486" width="5.7109375" style="43" customWidth="1"/>
    <col min="10487" max="10487" width="5.42578125" style="43" customWidth="1"/>
    <col min="10488" max="10488" width="3.85546875" style="43" customWidth="1"/>
    <col min="10489" max="10489" width="8" style="43" customWidth="1"/>
    <col min="10490" max="10490" width="8.85546875" style="43" customWidth="1"/>
    <col min="10491" max="10734" width="11.42578125" style="43"/>
    <col min="10735" max="10735" width="2.28515625" style="43" customWidth="1"/>
    <col min="10736" max="10737" width="11.42578125" style="43"/>
    <col min="10738" max="10738" width="4.85546875" style="43" customWidth="1"/>
    <col min="10739" max="10740" width="5.140625" style="43" customWidth="1"/>
    <col min="10741" max="10741" width="6.28515625" style="43" customWidth="1"/>
    <col min="10742" max="10742" width="5.7109375" style="43" customWidth="1"/>
    <col min="10743" max="10743" width="5.42578125" style="43" customWidth="1"/>
    <col min="10744" max="10744" width="3.85546875" style="43" customWidth="1"/>
    <col min="10745" max="10745" width="8" style="43" customWidth="1"/>
    <col min="10746" max="10746" width="8.85546875" style="43" customWidth="1"/>
    <col min="10747" max="10990" width="11.42578125" style="43"/>
    <col min="10991" max="10991" width="2.28515625" style="43" customWidth="1"/>
    <col min="10992" max="10993" width="11.42578125" style="43"/>
    <col min="10994" max="10994" width="4.85546875" style="43" customWidth="1"/>
    <col min="10995" max="10996" width="5.140625" style="43" customWidth="1"/>
    <col min="10997" max="10997" width="6.28515625" style="43" customWidth="1"/>
    <col min="10998" max="10998" width="5.7109375" style="43" customWidth="1"/>
    <col min="10999" max="10999" width="5.42578125" style="43" customWidth="1"/>
    <col min="11000" max="11000" width="3.85546875" style="43" customWidth="1"/>
    <col min="11001" max="11001" width="8" style="43" customWidth="1"/>
    <col min="11002" max="11002" width="8.85546875" style="43" customWidth="1"/>
    <col min="11003" max="11246" width="11.42578125" style="43"/>
    <col min="11247" max="11247" width="2.28515625" style="43" customWidth="1"/>
    <col min="11248" max="11249" width="11.42578125" style="43"/>
    <col min="11250" max="11250" width="4.85546875" style="43" customWidth="1"/>
    <col min="11251" max="11252" width="5.140625" style="43" customWidth="1"/>
    <col min="11253" max="11253" width="6.28515625" style="43" customWidth="1"/>
    <col min="11254" max="11254" width="5.7109375" style="43" customWidth="1"/>
    <col min="11255" max="11255" width="5.42578125" style="43" customWidth="1"/>
    <col min="11256" max="11256" width="3.85546875" style="43" customWidth="1"/>
    <col min="11257" max="11257" width="8" style="43" customWidth="1"/>
    <col min="11258" max="11258" width="8.85546875" style="43" customWidth="1"/>
    <col min="11259" max="11502" width="11.42578125" style="43"/>
    <col min="11503" max="11503" width="2.28515625" style="43" customWidth="1"/>
    <col min="11504" max="11505" width="11.42578125" style="43"/>
    <col min="11506" max="11506" width="4.85546875" style="43" customWidth="1"/>
    <col min="11507" max="11508" width="5.140625" style="43" customWidth="1"/>
    <col min="11509" max="11509" width="6.28515625" style="43" customWidth="1"/>
    <col min="11510" max="11510" width="5.7109375" style="43" customWidth="1"/>
    <col min="11511" max="11511" width="5.42578125" style="43" customWidth="1"/>
    <col min="11512" max="11512" width="3.85546875" style="43" customWidth="1"/>
    <col min="11513" max="11513" width="8" style="43" customWidth="1"/>
    <col min="11514" max="11514" width="8.85546875" style="43" customWidth="1"/>
    <col min="11515" max="11758" width="11.42578125" style="43"/>
    <col min="11759" max="11759" width="2.28515625" style="43" customWidth="1"/>
    <col min="11760" max="11761" width="11.42578125" style="43"/>
    <col min="11762" max="11762" width="4.85546875" style="43" customWidth="1"/>
    <col min="11763" max="11764" width="5.140625" style="43" customWidth="1"/>
    <col min="11765" max="11765" width="6.28515625" style="43" customWidth="1"/>
    <col min="11766" max="11766" width="5.7109375" style="43" customWidth="1"/>
    <col min="11767" max="11767" width="5.42578125" style="43" customWidth="1"/>
    <col min="11768" max="11768" width="3.85546875" style="43" customWidth="1"/>
    <col min="11769" max="11769" width="8" style="43" customWidth="1"/>
    <col min="11770" max="11770" width="8.85546875" style="43" customWidth="1"/>
    <col min="11771" max="12014" width="11.42578125" style="43"/>
    <col min="12015" max="12015" width="2.28515625" style="43" customWidth="1"/>
    <col min="12016" max="12017" width="11.42578125" style="43"/>
    <col min="12018" max="12018" width="4.85546875" style="43" customWidth="1"/>
    <col min="12019" max="12020" width="5.140625" style="43" customWidth="1"/>
    <col min="12021" max="12021" width="6.28515625" style="43" customWidth="1"/>
    <col min="12022" max="12022" width="5.7109375" style="43" customWidth="1"/>
    <col min="12023" max="12023" width="5.42578125" style="43" customWidth="1"/>
    <col min="12024" max="12024" width="3.85546875" style="43" customWidth="1"/>
    <col min="12025" max="12025" width="8" style="43" customWidth="1"/>
    <col min="12026" max="12026" width="8.85546875" style="43" customWidth="1"/>
    <col min="12027" max="12270" width="11.42578125" style="43"/>
    <col min="12271" max="12271" width="2.28515625" style="43" customWidth="1"/>
    <col min="12272" max="12273" width="11.42578125" style="43"/>
    <col min="12274" max="12274" width="4.85546875" style="43" customWidth="1"/>
    <col min="12275" max="12276" width="5.140625" style="43" customWidth="1"/>
    <col min="12277" max="12277" width="6.28515625" style="43" customWidth="1"/>
    <col min="12278" max="12278" width="5.7109375" style="43" customWidth="1"/>
    <col min="12279" max="12279" width="5.42578125" style="43" customWidth="1"/>
    <col min="12280" max="12280" width="3.85546875" style="43" customWidth="1"/>
    <col min="12281" max="12281" width="8" style="43" customWidth="1"/>
    <col min="12282" max="12282" width="8.85546875" style="43" customWidth="1"/>
    <col min="12283" max="12526" width="11.42578125" style="43"/>
    <col min="12527" max="12527" width="2.28515625" style="43" customWidth="1"/>
    <col min="12528" max="12529" width="11.42578125" style="43"/>
    <col min="12530" max="12530" width="4.85546875" style="43" customWidth="1"/>
    <col min="12531" max="12532" width="5.140625" style="43" customWidth="1"/>
    <col min="12533" max="12533" width="6.28515625" style="43" customWidth="1"/>
    <col min="12534" max="12534" width="5.7109375" style="43" customWidth="1"/>
    <col min="12535" max="12535" width="5.42578125" style="43" customWidth="1"/>
    <col min="12536" max="12536" width="3.85546875" style="43" customWidth="1"/>
    <col min="12537" max="12537" width="8" style="43" customWidth="1"/>
    <col min="12538" max="12538" width="8.85546875" style="43" customWidth="1"/>
    <col min="12539" max="12782" width="11.42578125" style="43"/>
    <col min="12783" max="12783" width="2.28515625" style="43" customWidth="1"/>
    <col min="12784" max="12785" width="11.42578125" style="43"/>
    <col min="12786" max="12786" width="4.85546875" style="43" customWidth="1"/>
    <col min="12787" max="12788" width="5.140625" style="43" customWidth="1"/>
    <col min="12789" max="12789" width="6.28515625" style="43" customWidth="1"/>
    <col min="12790" max="12790" width="5.7109375" style="43" customWidth="1"/>
    <col min="12791" max="12791" width="5.42578125" style="43" customWidth="1"/>
    <col min="12792" max="12792" width="3.85546875" style="43" customWidth="1"/>
    <col min="12793" max="12793" width="8" style="43" customWidth="1"/>
    <col min="12794" max="12794" width="8.85546875" style="43" customWidth="1"/>
    <col min="12795" max="13038" width="11.42578125" style="43"/>
    <col min="13039" max="13039" width="2.28515625" style="43" customWidth="1"/>
    <col min="13040" max="13041" width="11.42578125" style="43"/>
    <col min="13042" max="13042" width="4.85546875" style="43" customWidth="1"/>
    <col min="13043" max="13044" width="5.140625" style="43" customWidth="1"/>
    <col min="13045" max="13045" width="6.28515625" style="43" customWidth="1"/>
    <col min="13046" max="13046" width="5.7109375" style="43" customWidth="1"/>
    <col min="13047" max="13047" width="5.42578125" style="43" customWidth="1"/>
    <col min="13048" max="13048" width="3.85546875" style="43" customWidth="1"/>
    <col min="13049" max="13049" width="8" style="43" customWidth="1"/>
    <col min="13050" max="13050" width="8.85546875" style="43" customWidth="1"/>
    <col min="13051" max="13294" width="11.42578125" style="43"/>
    <col min="13295" max="13295" width="2.28515625" style="43" customWidth="1"/>
    <col min="13296" max="13297" width="11.42578125" style="43"/>
    <col min="13298" max="13298" width="4.85546875" style="43" customWidth="1"/>
    <col min="13299" max="13300" width="5.140625" style="43" customWidth="1"/>
    <col min="13301" max="13301" width="6.28515625" style="43" customWidth="1"/>
    <col min="13302" max="13302" width="5.7109375" style="43" customWidth="1"/>
    <col min="13303" max="13303" width="5.42578125" style="43" customWidth="1"/>
    <col min="13304" max="13304" width="3.85546875" style="43" customWidth="1"/>
    <col min="13305" max="13305" width="8" style="43" customWidth="1"/>
    <col min="13306" max="13306" width="8.85546875" style="43" customWidth="1"/>
    <col min="13307" max="13550" width="11.42578125" style="43"/>
    <col min="13551" max="13551" width="2.28515625" style="43" customWidth="1"/>
    <col min="13552" max="13553" width="11.42578125" style="43"/>
    <col min="13554" max="13554" width="4.85546875" style="43" customWidth="1"/>
    <col min="13555" max="13556" width="5.140625" style="43" customWidth="1"/>
    <col min="13557" max="13557" width="6.28515625" style="43" customWidth="1"/>
    <col min="13558" max="13558" width="5.7109375" style="43" customWidth="1"/>
    <col min="13559" max="13559" width="5.42578125" style="43" customWidth="1"/>
    <col min="13560" max="13560" width="3.85546875" style="43" customWidth="1"/>
    <col min="13561" max="13561" width="8" style="43" customWidth="1"/>
    <col min="13562" max="13562" width="8.85546875" style="43" customWidth="1"/>
    <col min="13563" max="13806" width="11.42578125" style="43"/>
    <col min="13807" max="13807" width="2.28515625" style="43" customWidth="1"/>
    <col min="13808" max="13809" width="11.42578125" style="43"/>
    <col min="13810" max="13810" width="4.85546875" style="43" customWidth="1"/>
    <col min="13811" max="13812" width="5.140625" style="43" customWidth="1"/>
    <col min="13813" max="13813" width="6.28515625" style="43" customWidth="1"/>
    <col min="13814" max="13814" width="5.7109375" style="43" customWidth="1"/>
    <col min="13815" max="13815" width="5.42578125" style="43" customWidth="1"/>
    <col min="13816" max="13816" width="3.85546875" style="43" customWidth="1"/>
    <col min="13817" max="13817" width="8" style="43" customWidth="1"/>
    <col min="13818" max="13818" width="8.85546875" style="43" customWidth="1"/>
    <col min="13819" max="14062" width="11.42578125" style="43"/>
    <col min="14063" max="14063" width="2.28515625" style="43" customWidth="1"/>
    <col min="14064" max="14065" width="11.42578125" style="43"/>
    <col min="14066" max="14066" width="4.85546875" style="43" customWidth="1"/>
    <col min="14067" max="14068" width="5.140625" style="43" customWidth="1"/>
    <col min="14069" max="14069" width="6.28515625" style="43" customWidth="1"/>
    <col min="14070" max="14070" width="5.7109375" style="43" customWidth="1"/>
    <col min="14071" max="14071" width="5.42578125" style="43" customWidth="1"/>
    <col min="14072" max="14072" width="3.85546875" style="43" customWidth="1"/>
    <col min="14073" max="14073" width="8" style="43" customWidth="1"/>
    <col min="14074" max="14074" width="8.85546875" style="43" customWidth="1"/>
    <col min="14075" max="14318" width="11.42578125" style="43"/>
    <col min="14319" max="14319" width="2.28515625" style="43" customWidth="1"/>
    <col min="14320" max="14321" width="11.42578125" style="43"/>
    <col min="14322" max="14322" width="4.85546875" style="43" customWidth="1"/>
    <col min="14323" max="14324" width="5.140625" style="43" customWidth="1"/>
    <col min="14325" max="14325" width="6.28515625" style="43" customWidth="1"/>
    <col min="14326" max="14326" width="5.7109375" style="43" customWidth="1"/>
    <col min="14327" max="14327" width="5.42578125" style="43" customWidth="1"/>
    <col min="14328" max="14328" width="3.85546875" style="43" customWidth="1"/>
    <col min="14329" max="14329" width="8" style="43" customWidth="1"/>
    <col min="14330" max="14330" width="8.85546875" style="43" customWidth="1"/>
    <col min="14331" max="14574" width="11.42578125" style="43"/>
    <col min="14575" max="14575" width="2.28515625" style="43" customWidth="1"/>
    <col min="14576" max="14577" width="11.42578125" style="43"/>
    <col min="14578" max="14578" width="4.85546875" style="43" customWidth="1"/>
    <col min="14579" max="14580" width="5.140625" style="43" customWidth="1"/>
    <col min="14581" max="14581" width="6.28515625" style="43" customWidth="1"/>
    <col min="14582" max="14582" width="5.7109375" style="43" customWidth="1"/>
    <col min="14583" max="14583" width="5.42578125" style="43" customWidth="1"/>
    <col min="14584" max="14584" width="3.85546875" style="43" customWidth="1"/>
    <col min="14585" max="14585" width="8" style="43" customWidth="1"/>
    <col min="14586" max="14586" width="8.85546875" style="43" customWidth="1"/>
    <col min="14587" max="14830" width="11.42578125" style="43"/>
    <col min="14831" max="14831" width="2.28515625" style="43" customWidth="1"/>
    <col min="14832" max="14833" width="11.42578125" style="43"/>
    <col min="14834" max="14834" width="4.85546875" style="43" customWidth="1"/>
    <col min="14835" max="14836" width="5.140625" style="43" customWidth="1"/>
    <col min="14837" max="14837" width="6.28515625" style="43" customWidth="1"/>
    <col min="14838" max="14838" width="5.7109375" style="43" customWidth="1"/>
    <col min="14839" max="14839" width="5.42578125" style="43" customWidth="1"/>
    <col min="14840" max="14840" width="3.85546875" style="43" customWidth="1"/>
    <col min="14841" max="14841" width="8" style="43" customWidth="1"/>
    <col min="14842" max="14842" width="8.85546875" style="43" customWidth="1"/>
    <col min="14843" max="15086" width="11.42578125" style="43"/>
    <col min="15087" max="15087" width="2.28515625" style="43" customWidth="1"/>
    <col min="15088" max="15089" width="11.42578125" style="43"/>
    <col min="15090" max="15090" width="4.85546875" style="43" customWidth="1"/>
    <col min="15091" max="15092" width="5.140625" style="43" customWidth="1"/>
    <col min="15093" max="15093" width="6.28515625" style="43" customWidth="1"/>
    <col min="15094" max="15094" width="5.7109375" style="43" customWidth="1"/>
    <col min="15095" max="15095" width="5.42578125" style="43" customWidth="1"/>
    <col min="15096" max="15096" width="3.85546875" style="43" customWidth="1"/>
    <col min="15097" max="15097" width="8" style="43" customWidth="1"/>
    <col min="15098" max="15098" width="8.85546875" style="43" customWidth="1"/>
    <col min="15099" max="15342" width="11.42578125" style="43"/>
    <col min="15343" max="15343" width="2.28515625" style="43" customWidth="1"/>
    <col min="15344" max="15345" width="11.42578125" style="43"/>
    <col min="15346" max="15346" width="4.85546875" style="43" customWidth="1"/>
    <col min="15347" max="15348" width="5.140625" style="43" customWidth="1"/>
    <col min="15349" max="15349" width="6.28515625" style="43" customWidth="1"/>
    <col min="15350" max="15350" width="5.7109375" style="43" customWidth="1"/>
    <col min="15351" max="15351" width="5.42578125" style="43" customWidth="1"/>
    <col min="15352" max="15352" width="3.85546875" style="43" customWidth="1"/>
    <col min="15353" max="15353" width="8" style="43" customWidth="1"/>
    <col min="15354" max="15354" width="8.85546875" style="43" customWidth="1"/>
    <col min="15355" max="15598" width="11.42578125" style="43"/>
    <col min="15599" max="15599" width="2.28515625" style="43" customWidth="1"/>
    <col min="15600" max="15601" width="11.42578125" style="43"/>
    <col min="15602" max="15602" width="4.85546875" style="43" customWidth="1"/>
    <col min="15603" max="15604" width="5.140625" style="43" customWidth="1"/>
    <col min="15605" max="15605" width="6.28515625" style="43" customWidth="1"/>
    <col min="15606" max="15606" width="5.7109375" style="43" customWidth="1"/>
    <col min="15607" max="15607" width="5.42578125" style="43" customWidth="1"/>
    <col min="15608" max="15608" width="3.85546875" style="43" customWidth="1"/>
    <col min="15609" max="15609" width="8" style="43" customWidth="1"/>
    <col min="15610" max="15610" width="8.85546875" style="43" customWidth="1"/>
    <col min="15611" max="15854" width="11.42578125" style="43"/>
    <col min="15855" max="15855" width="2.28515625" style="43" customWidth="1"/>
    <col min="15856" max="15857" width="11.42578125" style="43"/>
    <col min="15858" max="15858" width="4.85546875" style="43" customWidth="1"/>
    <col min="15859" max="15860" width="5.140625" style="43" customWidth="1"/>
    <col min="15861" max="15861" width="6.28515625" style="43" customWidth="1"/>
    <col min="15862" max="15862" width="5.7109375" style="43" customWidth="1"/>
    <col min="15863" max="15863" width="5.42578125" style="43" customWidth="1"/>
    <col min="15864" max="15864" width="3.85546875" style="43" customWidth="1"/>
    <col min="15865" max="15865" width="8" style="43" customWidth="1"/>
    <col min="15866" max="15866" width="8.85546875" style="43" customWidth="1"/>
    <col min="15867" max="16110" width="11.42578125" style="43"/>
    <col min="16111" max="16111" width="2.28515625" style="43" customWidth="1"/>
    <col min="16112" max="16113" width="11.42578125" style="43"/>
    <col min="16114" max="16114" width="4.85546875" style="43" customWidth="1"/>
    <col min="16115" max="16116" width="5.140625" style="43" customWidth="1"/>
    <col min="16117" max="16117" width="6.28515625" style="43" customWidth="1"/>
    <col min="16118" max="16118" width="5.7109375" style="43" customWidth="1"/>
    <col min="16119" max="16119" width="5.42578125" style="43" customWidth="1"/>
    <col min="16120" max="16120" width="3.85546875" style="43" customWidth="1"/>
    <col min="16121" max="16121" width="8" style="43" customWidth="1"/>
    <col min="16122" max="16122" width="8.85546875" style="43" customWidth="1"/>
    <col min="16123" max="16384" width="11.42578125" style="43"/>
  </cols>
  <sheetData>
    <row r="1" spans="1:17" ht="12.75" customHeight="1" x14ac:dyDescent="0.2"/>
    <row r="2" spans="1:17" ht="12.75" customHeight="1" x14ac:dyDescent="0.2">
      <c r="B2" s="130"/>
    </row>
    <row r="3" spans="1:17" ht="12.75" customHeight="1" x14ac:dyDescent="0.2">
      <c r="B3" s="130"/>
    </row>
    <row r="4" spans="1:17" ht="23.25" x14ac:dyDescent="0.35">
      <c r="B4" s="130"/>
      <c r="I4" s="334" t="str">
        <f>'T3'!$E$2</f>
        <v>Matchs du 3e tour 
12 tireurs</v>
      </c>
      <c r="J4" s="334"/>
      <c r="K4" s="335"/>
      <c r="L4" s="335"/>
    </row>
    <row r="5" spans="1:17" ht="28.5" customHeight="1" x14ac:dyDescent="0.35">
      <c r="B5" s="130"/>
      <c r="I5" s="336"/>
    </row>
    <row r="6" spans="1:17" ht="12.75" customHeight="1" x14ac:dyDescent="0.2">
      <c r="B6" s="130"/>
    </row>
    <row r="7" spans="1:17" ht="12.75" customHeight="1" thickBot="1" x14ac:dyDescent="0.25">
      <c r="B7" s="130"/>
    </row>
    <row r="8" spans="1:17" ht="20.100000000000001" customHeight="1" x14ac:dyDescent="0.2">
      <c r="B8" s="130"/>
      <c r="F8" s="596" t="str">
        <f>'T3'!B6</f>
        <v>GOYEC LUDOVIC</v>
      </c>
      <c r="G8" s="337">
        <f>'T3'!D6</f>
        <v>1</v>
      </c>
      <c r="H8" s="338">
        <v>1</v>
      </c>
      <c r="I8" s="338">
        <v>2</v>
      </c>
      <c r="J8" s="338">
        <v>3</v>
      </c>
      <c r="K8" s="339" t="s">
        <v>129</v>
      </c>
      <c r="L8" s="340" t="s">
        <v>130</v>
      </c>
      <c r="M8" s="596" t="s">
        <v>179</v>
      </c>
      <c r="N8" s="599"/>
      <c r="O8" s="487"/>
      <c r="P8" s="488" t="s">
        <v>180</v>
      </c>
    </row>
    <row r="9" spans="1:17" ht="20.100000000000001" customHeight="1" x14ac:dyDescent="0.2">
      <c r="B9" s="130"/>
      <c r="F9" s="597"/>
      <c r="G9" s="341" t="s">
        <v>131</v>
      </c>
      <c r="H9" s="341"/>
      <c r="I9" s="341"/>
      <c r="J9" s="341"/>
      <c r="K9" s="342"/>
      <c r="L9" s="343"/>
      <c r="M9" s="575"/>
      <c r="N9" s="343"/>
      <c r="O9" s="487"/>
      <c r="P9" s="489"/>
    </row>
    <row r="10" spans="1:17" ht="20.100000000000001" customHeight="1" x14ac:dyDescent="0.2">
      <c r="B10" s="130"/>
      <c r="F10" s="597"/>
      <c r="G10" s="341" t="s">
        <v>132</v>
      </c>
      <c r="H10" s="341"/>
      <c r="I10" s="341"/>
      <c r="J10" s="341"/>
      <c r="K10" s="342"/>
      <c r="L10" s="344"/>
      <c r="M10" s="575"/>
      <c r="N10" s="343"/>
      <c r="O10" s="487"/>
      <c r="P10" s="489"/>
    </row>
    <row r="11" spans="1:17" ht="20.100000000000001" customHeight="1" thickBot="1" x14ac:dyDescent="0.25">
      <c r="B11" s="130"/>
      <c r="F11" s="600"/>
      <c r="G11" s="345" t="s">
        <v>133</v>
      </c>
      <c r="H11" s="345"/>
      <c r="I11" s="345"/>
      <c r="J11" s="345"/>
      <c r="K11" s="346"/>
      <c r="L11" s="347"/>
      <c r="M11" s="576"/>
      <c r="N11" s="348"/>
      <c r="O11" s="487"/>
      <c r="P11" s="490"/>
    </row>
    <row r="12" spans="1:17" ht="20.100000000000001" customHeight="1" x14ac:dyDescent="0.2">
      <c r="B12" s="130"/>
      <c r="F12" s="596" t="str">
        <f>'T3'!B7</f>
        <v>CENDRIE JEAN PIERRE</v>
      </c>
      <c r="G12" s="337">
        <f>'T3'!D7</f>
        <v>2</v>
      </c>
      <c r="H12" s="338">
        <v>1</v>
      </c>
      <c r="I12" s="338">
        <v>2</v>
      </c>
      <c r="J12" s="338">
        <v>3</v>
      </c>
      <c r="K12" s="339" t="s">
        <v>129</v>
      </c>
      <c r="L12" s="340" t="s">
        <v>130</v>
      </c>
      <c r="M12" s="596" t="s">
        <v>179</v>
      </c>
      <c r="N12" s="599"/>
      <c r="O12" s="487"/>
      <c r="P12" s="488" t="s">
        <v>180</v>
      </c>
    </row>
    <row r="13" spans="1:17" ht="20.100000000000001" customHeight="1" x14ac:dyDescent="0.2">
      <c r="B13" s="130"/>
      <c r="F13" s="597"/>
      <c r="G13" s="341" t="s">
        <v>131</v>
      </c>
      <c r="H13" s="341"/>
      <c r="I13" s="341"/>
      <c r="J13" s="341"/>
      <c r="K13" s="342"/>
      <c r="L13" s="343"/>
      <c r="M13" s="575"/>
      <c r="N13" s="343"/>
      <c r="O13" s="487"/>
      <c r="P13" s="489"/>
    </row>
    <row r="14" spans="1:17" s="47" customFormat="1" ht="20.100000000000001" customHeight="1" x14ac:dyDescent="0.2">
      <c r="A14" s="130"/>
      <c r="B14" s="130"/>
      <c r="C14" s="43"/>
      <c r="E14" s="43"/>
      <c r="F14" s="597"/>
      <c r="G14" s="341" t="s">
        <v>132</v>
      </c>
      <c r="H14" s="341"/>
      <c r="I14" s="341"/>
      <c r="J14" s="341"/>
      <c r="K14" s="342"/>
      <c r="L14" s="344"/>
      <c r="M14" s="575"/>
      <c r="N14" s="343"/>
      <c r="O14" s="487"/>
      <c r="P14" s="489"/>
      <c r="Q14" s="43"/>
    </row>
    <row r="15" spans="1:17" s="47" customFormat="1" ht="20.100000000000001" customHeight="1" thickBot="1" x14ac:dyDescent="0.25">
      <c r="A15" s="130"/>
      <c r="B15" s="130"/>
      <c r="C15" s="43"/>
      <c r="E15" s="43"/>
      <c r="F15" s="598"/>
      <c r="G15" s="349" t="s">
        <v>133</v>
      </c>
      <c r="H15" s="349"/>
      <c r="I15" s="349"/>
      <c r="J15" s="349"/>
      <c r="K15" s="350"/>
      <c r="L15" s="351"/>
      <c r="M15" s="577"/>
      <c r="N15" s="352"/>
      <c r="O15" s="487"/>
      <c r="P15" s="490"/>
      <c r="Q15" s="43"/>
    </row>
    <row r="16" spans="1:17" s="47" customFormat="1" ht="12.75" customHeight="1" x14ac:dyDescent="0.2">
      <c r="A16" s="130"/>
      <c r="B16" s="130"/>
      <c r="C16" s="43"/>
      <c r="E16" s="43"/>
      <c r="F16" s="43"/>
      <c r="G16" s="43"/>
      <c r="H16" s="43"/>
      <c r="I16" s="43"/>
      <c r="J16" s="43"/>
      <c r="M16" s="43"/>
      <c r="N16" s="43"/>
      <c r="O16" s="43"/>
      <c r="P16" s="43"/>
      <c r="Q16" s="43"/>
    </row>
    <row r="17" spans="1:17" s="47" customFormat="1" ht="99.95" customHeight="1" x14ac:dyDescent="0.2">
      <c r="A17" s="130"/>
      <c r="B17" s="130"/>
      <c r="C17" s="43"/>
      <c r="E17" s="43"/>
      <c r="F17" s="43"/>
      <c r="G17" s="43"/>
      <c r="H17" s="43"/>
      <c r="I17" s="43"/>
      <c r="J17" s="43"/>
      <c r="M17" s="43"/>
      <c r="N17" s="43"/>
      <c r="O17" s="43"/>
      <c r="P17" s="43"/>
      <c r="Q17" s="43"/>
    </row>
    <row r="18" spans="1:17" ht="99.95" customHeight="1" x14ac:dyDescent="0.2">
      <c r="B18" s="130"/>
    </row>
    <row r="19" spans="1:17" ht="99.95" customHeight="1" x14ac:dyDescent="0.2">
      <c r="B19" s="130"/>
    </row>
    <row r="20" spans="1:17" ht="23.25" x14ac:dyDescent="0.35">
      <c r="B20" s="130"/>
      <c r="I20" s="334" t="str">
        <f>'T3'!$E$2</f>
        <v>Matchs du 3e tour 
12 tireurs</v>
      </c>
      <c r="J20" s="334"/>
      <c r="K20" s="335"/>
      <c r="L20" s="335"/>
    </row>
    <row r="21" spans="1:17" ht="23.25" x14ac:dyDescent="0.35">
      <c r="B21" s="130"/>
      <c r="I21" s="336"/>
    </row>
    <row r="22" spans="1:17" ht="12.75" customHeight="1" x14ac:dyDescent="0.2">
      <c r="B22" s="130"/>
    </row>
    <row r="23" spans="1:17" ht="12.75" customHeight="1" thickBot="1" x14ac:dyDescent="0.25">
      <c r="B23" s="130"/>
    </row>
    <row r="24" spans="1:17" ht="20.100000000000001" customHeight="1" x14ac:dyDescent="0.2">
      <c r="B24" s="130"/>
      <c r="F24" s="596" t="str">
        <f>'T3'!B9</f>
        <v>MORIN MELODIE</v>
      </c>
      <c r="G24" s="337">
        <f>'T3'!D9</f>
        <v>3</v>
      </c>
      <c r="H24" s="338">
        <v>1</v>
      </c>
      <c r="I24" s="338">
        <v>2</v>
      </c>
      <c r="J24" s="338">
        <v>3</v>
      </c>
      <c r="K24" s="339" t="s">
        <v>129</v>
      </c>
      <c r="L24" s="353"/>
      <c r="M24" s="596" t="s">
        <v>179</v>
      </c>
      <c r="N24" s="599"/>
      <c r="O24" s="487"/>
      <c r="P24" s="488" t="s">
        <v>180</v>
      </c>
    </row>
    <row r="25" spans="1:17" ht="20.100000000000001" customHeight="1" x14ac:dyDescent="0.2">
      <c r="B25" s="130"/>
      <c r="F25" s="597"/>
      <c r="G25" s="341" t="s">
        <v>131</v>
      </c>
      <c r="H25" s="341"/>
      <c r="I25" s="431"/>
      <c r="J25" s="341"/>
      <c r="K25" s="342"/>
      <c r="L25" s="354"/>
      <c r="M25" s="575"/>
      <c r="N25" s="343"/>
      <c r="O25" s="487"/>
      <c r="P25" s="489"/>
    </row>
    <row r="26" spans="1:17" ht="20.100000000000001" customHeight="1" x14ac:dyDescent="0.2">
      <c r="B26" s="130"/>
      <c r="F26" s="597"/>
      <c r="G26" s="341" t="s">
        <v>132</v>
      </c>
      <c r="H26" s="341"/>
      <c r="I26" s="341"/>
      <c r="J26" s="341"/>
      <c r="K26" s="342"/>
      <c r="L26" s="354"/>
      <c r="M26" s="575"/>
      <c r="N26" s="343"/>
      <c r="O26" s="487"/>
      <c r="P26" s="489"/>
    </row>
    <row r="27" spans="1:17" ht="20.100000000000001" customHeight="1" thickBot="1" x14ac:dyDescent="0.25">
      <c r="B27" s="130"/>
      <c r="F27" s="600"/>
      <c r="G27" s="345" t="s">
        <v>133</v>
      </c>
      <c r="H27" s="345"/>
      <c r="I27" s="345"/>
      <c r="J27" s="345"/>
      <c r="K27" s="346"/>
      <c r="L27" s="355"/>
      <c r="M27" s="576"/>
      <c r="N27" s="348"/>
      <c r="O27" s="487"/>
      <c r="P27" s="490"/>
    </row>
    <row r="28" spans="1:17" ht="20.100000000000001" customHeight="1" x14ac:dyDescent="0.2">
      <c r="B28" s="130"/>
      <c r="F28" s="596" t="str">
        <f>'T3'!B10</f>
        <v>JOUSEAU NADEGE</v>
      </c>
      <c r="G28" s="337">
        <f>'T3'!D10</f>
        <v>4</v>
      </c>
      <c r="H28" s="338">
        <v>1</v>
      </c>
      <c r="I28" s="338">
        <v>2</v>
      </c>
      <c r="J28" s="338">
        <v>3</v>
      </c>
      <c r="K28" s="339" t="s">
        <v>129</v>
      </c>
      <c r="L28" s="353"/>
      <c r="M28" s="596" t="s">
        <v>179</v>
      </c>
      <c r="N28" s="599"/>
      <c r="O28" s="487"/>
      <c r="P28" s="488" t="s">
        <v>180</v>
      </c>
    </row>
    <row r="29" spans="1:17" ht="20.100000000000001" customHeight="1" x14ac:dyDescent="0.2">
      <c r="B29" s="130"/>
      <c r="F29" s="597"/>
      <c r="G29" s="341" t="s">
        <v>131</v>
      </c>
      <c r="H29" s="341"/>
      <c r="I29" s="341"/>
      <c r="J29" s="341"/>
      <c r="K29" s="342"/>
      <c r="L29" s="354"/>
      <c r="M29" s="575"/>
      <c r="N29" s="343"/>
      <c r="O29" s="487"/>
      <c r="P29" s="489"/>
    </row>
    <row r="30" spans="1:17" ht="20.100000000000001" customHeight="1" x14ac:dyDescent="0.2">
      <c r="B30" s="130"/>
      <c r="F30" s="597"/>
      <c r="G30" s="341" t="s">
        <v>132</v>
      </c>
      <c r="H30" s="341"/>
      <c r="I30" s="341"/>
      <c r="J30" s="341"/>
      <c r="K30" s="342"/>
      <c r="L30" s="354"/>
      <c r="M30" s="575"/>
      <c r="N30" s="343"/>
      <c r="O30" s="487"/>
      <c r="P30" s="489"/>
    </row>
    <row r="31" spans="1:17" ht="20.100000000000001" customHeight="1" thickBot="1" x14ac:dyDescent="0.25">
      <c r="B31" s="130"/>
      <c r="F31" s="598"/>
      <c r="G31" s="349" t="s">
        <v>133</v>
      </c>
      <c r="H31" s="349"/>
      <c r="I31" s="349"/>
      <c r="J31" s="349"/>
      <c r="K31" s="350"/>
      <c r="L31" s="356"/>
      <c r="M31" s="577"/>
      <c r="N31" s="352"/>
      <c r="O31" s="487"/>
      <c r="P31" s="490"/>
    </row>
    <row r="32" spans="1:17" ht="12.75" customHeight="1" x14ac:dyDescent="0.2">
      <c r="B32" s="130"/>
    </row>
    <row r="33" spans="2:16" ht="12.75" customHeight="1" x14ac:dyDescent="0.2">
      <c r="B33" s="130"/>
    </row>
    <row r="34" spans="2:16" ht="12.75" customHeight="1" x14ac:dyDescent="0.2">
      <c r="B34" s="130"/>
    </row>
    <row r="35" spans="2:16" ht="23.25" x14ac:dyDescent="0.35">
      <c r="B35" s="130"/>
      <c r="I35" s="334" t="str">
        <f>'T3'!$E$2</f>
        <v>Matchs du 3e tour 
12 tireurs</v>
      </c>
      <c r="J35" s="334"/>
      <c r="K35" s="335"/>
      <c r="L35" s="335"/>
    </row>
    <row r="36" spans="2:16" ht="12.75" customHeight="1" x14ac:dyDescent="0.35">
      <c r="B36" s="130"/>
      <c r="I36" s="336"/>
    </row>
    <row r="37" spans="2:16" ht="12.75" customHeight="1" x14ac:dyDescent="0.2">
      <c r="B37" s="130"/>
    </row>
    <row r="38" spans="2:16" ht="12.75" customHeight="1" thickBot="1" x14ac:dyDescent="0.25">
      <c r="B38" s="130"/>
    </row>
    <row r="39" spans="2:16" ht="20.100000000000001" customHeight="1" x14ac:dyDescent="0.2">
      <c r="B39" s="130"/>
      <c r="F39" s="596" t="str">
        <f>'T3'!B12</f>
        <v>PEINET NOEL</v>
      </c>
      <c r="G39" s="337">
        <f>'T3'!D12</f>
        <v>5</v>
      </c>
      <c r="H39" s="338">
        <v>1</v>
      </c>
      <c r="I39" s="338">
        <v>2</v>
      </c>
      <c r="J39" s="338">
        <v>3</v>
      </c>
      <c r="K39" s="339" t="s">
        <v>129</v>
      </c>
      <c r="L39" s="340" t="s">
        <v>130</v>
      </c>
      <c r="M39" s="596" t="s">
        <v>179</v>
      </c>
      <c r="N39" s="599"/>
      <c r="O39" s="487"/>
      <c r="P39" s="488" t="s">
        <v>180</v>
      </c>
    </row>
    <row r="40" spans="2:16" ht="20.100000000000001" customHeight="1" x14ac:dyDescent="0.2">
      <c r="B40" s="130"/>
      <c r="F40" s="597"/>
      <c r="G40" s="341" t="s">
        <v>131</v>
      </c>
      <c r="H40" s="341"/>
      <c r="I40" s="341"/>
      <c r="J40" s="341"/>
      <c r="K40" s="342"/>
      <c r="L40" s="343"/>
      <c r="M40" s="575"/>
      <c r="N40" s="343"/>
      <c r="O40" s="487"/>
      <c r="P40" s="489"/>
    </row>
    <row r="41" spans="2:16" ht="20.100000000000001" customHeight="1" x14ac:dyDescent="0.2">
      <c r="B41" s="130"/>
      <c r="F41" s="597"/>
      <c r="G41" s="341" t="s">
        <v>132</v>
      </c>
      <c r="H41" s="341"/>
      <c r="I41" s="341"/>
      <c r="J41" s="341"/>
      <c r="K41" s="342"/>
      <c r="L41" s="344"/>
      <c r="M41" s="575"/>
      <c r="N41" s="343"/>
      <c r="O41" s="487"/>
      <c r="P41" s="489"/>
    </row>
    <row r="42" spans="2:16" ht="20.100000000000001" customHeight="1" thickBot="1" x14ac:dyDescent="0.25">
      <c r="B42" s="130"/>
      <c r="F42" s="600"/>
      <c r="G42" s="345" t="s">
        <v>133</v>
      </c>
      <c r="H42" s="345"/>
      <c r="I42" s="345"/>
      <c r="J42" s="345"/>
      <c r="K42" s="346"/>
      <c r="L42" s="347"/>
      <c r="M42" s="576"/>
      <c r="N42" s="348"/>
      <c r="O42" s="487"/>
      <c r="P42" s="490"/>
    </row>
    <row r="43" spans="2:16" ht="20.100000000000001" customHeight="1" x14ac:dyDescent="0.2">
      <c r="B43" s="130"/>
      <c r="F43" s="596" t="str">
        <f>'T3'!B13</f>
        <v>ROBERT SOPHIE</v>
      </c>
      <c r="G43" s="337">
        <f>'T3'!D13</f>
        <v>6</v>
      </c>
      <c r="H43" s="338">
        <v>1</v>
      </c>
      <c r="I43" s="338">
        <v>2</v>
      </c>
      <c r="J43" s="338">
        <v>3</v>
      </c>
      <c r="K43" s="339" t="s">
        <v>129</v>
      </c>
      <c r="L43" s="340" t="s">
        <v>130</v>
      </c>
      <c r="M43" s="596" t="s">
        <v>179</v>
      </c>
      <c r="N43" s="599"/>
      <c r="O43" s="487"/>
      <c r="P43" s="488" t="s">
        <v>180</v>
      </c>
    </row>
    <row r="44" spans="2:16" ht="20.100000000000001" customHeight="1" x14ac:dyDescent="0.2">
      <c r="B44" s="130"/>
      <c r="F44" s="597"/>
      <c r="G44" s="341" t="s">
        <v>131</v>
      </c>
      <c r="H44" s="341"/>
      <c r="I44" s="341"/>
      <c r="J44" s="341"/>
      <c r="K44" s="342"/>
      <c r="L44" s="343"/>
      <c r="M44" s="575"/>
      <c r="N44" s="343"/>
      <c r="O44" s="487"/>
      <c r="P44" s="489"/>
    </row>
    <row r="45" spans="2:16" ht="20.100000000000001" customHeight="1" x14ac:dyDescent="0.2">
      <c r="B45" s="130"/>
      <c r="F45" s="597"/>
      <c r="G45" s="341" t="s">
        <v>132</v>
      </c>
      <c r="H45" s="341"/>
      <c r="I45" s="341"/>
      <c r="J45" s="341"/>
      <c r="K45" s="342"/>
      <c r="L45" s="344"/>
      <c r="M45" s="575"/>
      <c r="N45" s="343"/>
      <c r="O45" s="487"/>
      <c r="P45" s="489"/>
    </row>
    <row r="46" spans="2:16" ht="20.100000000000001" customHeight="1" thickBot="1" x14ac:dyDescent="0.25">
      <c r="B46" s="130"/>
      <c r="F46" s="598"/>
      <c r="G46" s="349" t="s">
        <v>133</v>
      </c>
      <c r="H46" s="349"/>
      <c r="I46" s="349"/>
      <c r="J46" s="349"/>
      <c r="K46" s="350"/>
      <c r="L46" s="351"/>
      <c r="M46" s="577"/>
      <c r="N46" s="352"/>
      <c r="O46" s="487"/>
      <c r="P46" s="490"/>
    </row>
    <row r="47" spans="2:16" ht="114.95" customHeight="1" x14ac:dyDescent="0.2">
      <c r="B47" s="130"/>
    </row>
    <row r="48" spans="2:16" ht="99.95" customHeight="1" x14ac:dyDescent="0.2">
      <c r="B48" s="130"/>
    </row>
    <row r="49" spans="2:16" ht="99.95" customHeight="1" x14ac:dyDescent="0.2">
      <c r="B49" s="130"/>
    </row>
    <row r="50" spans="2:16" ht="23.25" x14ac:dyDescent="0.35">
      <c r="B50" s="130"/>
      <c r="I50" s="334" t="str">
        <f>'T3'!$E$2</f>
        <v>Matchs du 3e tour 
12 tireurs</v>
      </c>
      <c r="J50" s="334"/>
      <c r="K50" s="335"/>
      <c r="L50" s="335"/>
    </row>
    <row r="51" spans="2:16" ht="23.25" x14ac:dyDescent="0.35">
      <c r="I51" s="336"/>
    </row>
    <row r="53" spans="2:16" ht="13.5" thickBot="1" x14ac:dyDescent="0.25"/>
    <row r="54" spans="2:16" ht="20.100000000000001" customHeight="1" x14ac:dyDescent="0.2">
      <c r="F54" s="596" t="str">
        <f>'T3'!B15</f>
        <v>GOYAULT GWENDOLINE</v>
      </c>
      <c r="G54" s="337">
        <f>'T3'!D15</f>
        <v>7</v>
      </c>
      <c r="H54" s="338">
        <v>1</v>
      </c>
      <c r="I54" s="338">
        <v>2</v>
      </c>
      <c r="J54" s="338">
        <v>3</v>
      </c>
      <c r="K54" s="339" t="s">
        <v>129</v>
      </c>
      <c r="L54" s="340" t="s">
        <v>130</v>
      </c>
      <c r="M54" s="596" t="s">
        <v>179</v>
      </c>
      <c r="N54" s="599"/>
      <c r="O54" s="487"/>
      <c r="P54" s="488" t="s">
        <v>180</v>
      </c>
    </row>
    <row r="55" spans="2:16" ht="20.100000000000001" customHeight="1" x14ac:dyDescent="0.2">
      <c r="F55" s="597"/>
      <c r="G55" s="341" t="s">
        <v>131</v>
      </c>
      <c r="H55" s="341"/>
      <c r="I55" s="341"/>
      <c r="J55" s="341"/>
      <c r="K55" s="342"/>
      <c r="L55" s="343"/>
      <c r="M55" s="575"/>
      <c r="N55" s="343"/>
      <c r="O55" s="487"/>
      <c r="P55" s="489"/>
    </row>
    <row r="56" spans="2:16" ht="20.100000000000001" customHeight="1" x14ac:dyDescent="0.2">
      <c r="F56" s="597"/>
      <c r="G56" s="341" t="s">
        <v>132</v>
      </c>
      <c r="H56" s="341"/>
      <c r="I56" s="341"/>
      <c r="J56" s="341"/>
      <c r="K56" s="342"/>
      <c r="L56" s="344"/>
      <c r="M56" s="575"/>
      <c r="N56" s="343"/>
      <c r="O56" s="487"/>
      <c r="P56" s="489"/>
    </row>
    <row r="57" spans="2:16" ht="20.100000000000001" customHeight="1" thickBot="1" x14ac:dyDescent="0.25">
      <c r="F57" s="600"/>
      <c r="G57" s="345" t="s">
        <v>133</v>
      </c>
      <c r="H57" s="345"/>
      <c r="I57" s="345"/>
      <c r="J57" s="345"/>
      <c r="K57" s="346"/>
      <c r="L57" s="347"/>
      <c r="M57" s="576"/>
      <c r="N57" s="348"/>
      <c r="O57" s="487"/>
      <c r="P57" s="490"/>
    </row>
    <row r="58" spans="2:16" ht="20.100000000000001" customHeight="1" x14ac:dyDescent="0.2">
      <c r="F58" s="596" t="str">
        <f>'T3'!B16</f>
        <v>LEGRIS LEA</v>
      </c>
      <c r="G58" s="337">
        <f>'T3'!D16</f>
        <v>8</v>
      </c>
      <c r="H58" s="338">
        <v>1</v>
      </c>
      <c r="I58" s="338">
        <v>2</v>
      </c>
      <c r="J58" s="338">
        <v>3</v>
      </c>
      <c r="K58" s="339" t="s">
        <v>129</v>
      </c>
      <c r="L58" s="340" t="s">
        <v>130</v>
      </c>
      <c r="M58" s="596" t="s">
        <v>179</v>
      </c>
      <c r="N58" s="599"/>
      <c r="O58" s="487"/>
      <c r="P58" s="488" t="s">
        <v>180</v>
      </c>
    </row>
    <row r="59" spans="2:16" ht="20.100000000000001" customHeight="1" x14ac:dyDescent="0.2">
      <c r="F59" s="597"/>
      <c r="G59" s="341" t="s">
        <v>131</v>
      </c>
      <c r="H59" s="341"/>
      <c r="I59" s="341"/>
      <c r="J59" s="341"/>
      <c r="K59" s="342"/>
      <c r="L59" s="343"/>
      <c r="M59" s="575"/>
      <c r="N59" s="343"/>
      <c r="O59" s="487"/>
      <c r="P59" s="489"/>
    </row>
    <row r="60" spans="2:16" ht="20.100000000000001" customHeight="1" x14ac:dyDescent="0.2">
      <c r="F60" s="597"/>
      <c r="G60" s="341" t="s">
        <v>132</v>
      </c>
      <c r="H60" s="341"/>
      <c r="I60" s="341"/>
      <c r="J60" s="341"/>
      <c r="K60" s="342"/>
      <c r="L60" s="344"/>
      <c r="M60" s="575"/>
      <c r="N60" s="343"/>
      <c r="O60" s="487"/>
      <c r="P60" s="489"/>
    </row>
    <row r="61" spans="2:16" ht="20.100000000000001" customHeight="1" thickBot="1" x14ac:dyDescent="0.25">
      <c r="F61" s="598"/>
      <c r="G61" s="349" t="s">
        <v>133</v>
      </c>
      <c r="H61" s="349"/>
      <c r="I61" s="349"/>
      <c r="J61" s="349"/>
      <c r="K61" s="350"/>
      <c r="L61" s="351"/>
      <c r="M61" s="577"/>
      <c r="N61" s="352"/>
      <c r="O61" s="487"/>
      <c r="P61" s="490"/>
    </row>
    <row r="62" spans="2:16" x14ac:dyDescent="0.2"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</row>
    <row r="63" spans="2:16" x14ac:dyDescent="0.2"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</row>
    <row r="64" spans="2:16" x14ac:dyDescent="0.2"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</row>
    <row r="68" spans="6:16" ht="23.25" x14ac:dyDescent="0.35">
      <c r="I68" s="334" t="str">
        <f>'T3'!$E$2</f>
        <v>Matchs du 3e tour 
12 tireurs</v>
      </c>
      <c r="J68" s="334"/>
      <c r="K68" s="335"/>
      <c r="L68" s="335"/>
    </row>
    <row r="69" spans="6:16" ht="23.25" x14ac:dyDescent="0.35">
      <c r="I69" s="336"/>
    </row>
    <row r="71" spans="6:16" ht="13.5" thickBot="1" x14ac:dyDescent="0.25"/>
    <row r="72" spans="6:16" ht="20.100000000000001" customHeight="1" x14ac:dyDescent="0.2">
      <c r="F72" s="596" t="str">
        <f>'T3'!B18</f>
        <v>VERITE ALEXIS</v>
      </c>
      <c r="G72" s="337">
        <f>'T3'!D18</f>
        <v>9</v>
      </c>
      <c r="H72" s="338">
        <v>1</v>
      </c>
      <c r="I72" s="338">
        <v>2</v>
      </c>
      <c r="J72" s="338">
        <v>3</v>
      </c>
      <c r="K72" s="339" t="s">
        <v>129</v>
      </c>
      <c r="L72" s="340" t="s">
        <v>130</v>
      </c>
      <c r="M72" s="596" t="s">
        <v>179</v>
      </c>
      <c r="N72" s="599"/>
      <c r="O72" s="487"/>
      <c r="P72" s="488" t="s">
        <v>180</v>
      </c>
    </row>
    <row r="73" spans="6:16" ht="20.100000000000001" customHeight="1" x14ac:dyDescent="0.2">
      <c r="F73" s="597"/>
      <c r="G73" s="341" t="s">
        <v>131</v>
      </c>
      <c r="H73" s="341"/>
      <c r="I73" s="341"/>
      <c r="J73" s="341"/>
      <c r="K73" s="342"/>
      <c r="L73" s="343"/>
      <c r="M73" s="575"/>
      <c r="N73" s="343"/>
      <c r="O73" s="487"/>
      <c r="P73" s="489"/>
    </row>
    <row r="74" spans="6:16" ht="20.100000000000001" customHeight="1" x14ac:dyDescent="0.2">
      <c r="F74" s="597"/>
      <c r="G74" s="341" t="s">
        <v>132</v>
      </c>
      <c r="H74" s="341"/>
      <c r="I74" s="341"/>
      <c r="J74" s="341"/>
      <c r="K74" s="342"/>
      <c r="L74" s="344"/>
      <c r="M74" s="575"/>
      <c r="N74" s="343"/>
      <c r="O74" s="487"/>
      <c r="P74" s="489"/>
    </row>
    <row r="75" spans="6:16" ht="20.100000000000001" customHeight="1" thickBot="1" x14ac:dyDescent="0.25">
      <c r="F75" s="600"/>
      <c r="G75" s="345" t="s">
        <v>133</v>
      </c>
      <c r="H75" s="345"/>
      <c r="I75" s="345"/>
      <c r="J75" s="345"/>
      <c r="K75" s="346"/>
      <c r="L75" s="347"/>
      <c r="M75" s="576"/>
      <c r="N75" s="348"/>
      <c r="O75" s="487"/>
      <c r="P75" s="490"/>
    </row>
    <row r="76" spans="6:16" ht="20.100000000000001" customHeight="1" x14ac:dyDescent="0.2">
      <c r="F76" s="596" t="str">
        <f>'T3'!B19</f>
        <v>MASCHINOT CELINE</v>
      </c>
      <c r="G76" s="337">
        <f>'T3'!D19</f>
        <v>10</v>
      </c>
      <c r="H76" s="338">
        <v>1</v>
      </c>
      <c r="I76" s="338">
        <v>2</v>
      </c>
      <c r="J76" s="338">
        <v>3</v>
      </c>
      <c r="K76" s="339" t="s">
        <v>129</v>
      </c>
      <c r="L76" s="340" t="s">
        <v>130</v>
      </c>
      <c r="M76" s="596" t="s">
        <v>179</v>
      </c>
      <c r="N76" s="599"/>
      <c r="O76" s="487"/>
      <c r="P76" s="488" t="s">
        <v>180</v>
      </c>
    </row>
    <row r="77" spans="6:16" ht="20.100000000000001" customHeight="1" x14ac:dyDescent="0.2">
      <c r="F77" s="597"/>
      <c r="G77" s="341" t="s">
        <v>131</v>
      </c>
      <c r="H77" s="341"/>
      <c r="I77" s="341"/>
      <c r="J77" s="341"/>
      <c r="K77" s="342"/>
      <c r="L77" s="343"/>
      <c r="M77" s="575"/>
      <c r="N77" s="343"/>
      <c r="O77" s="487"/>
      <c r="P77" s="489"/>
    </row>
    <row r="78" spans="6:16" ht="20.100000000000001" customHeight="1" x14ac:dyDescent="0.2">
      <c r="F78" s="597"/>
      <c r="G78" s="341" t="s">
        <v>132</v>
      </c>
      <c r="H78" s="341"/>
      <c r="I78" s="341"/>
      <c r="J78" s="341"/>
      <c r="K78" s="342"/>
      <c r="L78" s="344"/>
      <c r="M78" s="575"/>
      <c r="N78" s="343"/>
      <c r="O78" s="487"/>
      <c r="P78" s="489"/>
    </row>
    <row r="79" spans="6:16" ht="20.100000000000001" customHeight="1" thickBot="1" x14ac:dyDescent="0.25">
      <c r="F79" s="598"/>
      <c r="G79" s="349" t="s">
        <v>133</v>
      </c>
      <c r="H79" s="349"/>
      <c r="I79" s="349"/>
      <c r="J79" s="349"/>
      <c r="K79" s="350"/>
      <c r="L79" s="351"/>
      <c r="M79" s="577"/>
      <c r="N79" s="352"/>
      <c r="O79" s="487"/>
      <c r="P79" s="490"/>
    </row>
    <row r="80" spans="6:16" ht="114.95" customHeight="1" x14ac:dyDescent="0.2"/>
    <row r="81" spans="6:16" ht="99.95" customHeight="1" x14ac:dyDescent="0.2"/>
    <row r="82" spans="6:16" ht="99.95" customHeight="1" x14ac:dyDescent="0.2"/>
    <row r="83" spans="6:16" ht="23.25" x14ac:dyDescent="0.35">
      <c r="I83" s="334" t="str">
        <f>'T3'!$E$2</f>
        <v>Matchs du 3e tour 
12 tireurs</v>
      </c>
      <c r="J83" s="334"/>
      <c r="K83" s="335"/>
      <c r="L83" s="335"/>
    </row>
    <row r="84" spans="6:16" ht="23.25" x14ac:dyDescent="0.35">
      <c r="I84" s="336"/>
    </row>
    <row r="86" spans="6:16" ht="13.5" thickBot="1" x14ac:dyDescent="0.25"/>
    <row r="87" spans="6:16" ht="20.100000000000001" customHeight="1" x14ac:dyDescent="0.2">
      <c r="F87" s="596" t="str">
        <f>'T3'!B21</f>
        <v>BARREL RICHARD</v>
      </c>
      <c r="G87" s="337">
        <f>'T3'!D21</f>
        <v>11</v>
      </c>
      <c r="H87" s="338">
        <v>1</v>
      </c>
      <c r="I87" s="338">
        <v>2</v>
      </c>
      <c r="J87" s="338">
        <v>3</v>
      </c>
      <c r="K87" s="339" t="s">
        <v>129</v>
      </c>
      <c r="L87" s="340" t="s">
        <v>130</v>
      </c>
      <c r="M87" s="596" t="s">
        <v>179</v>
      </c>
      <c r="N87" s="599"/>
      <c r="O87" s="487"/>
      <c r="P87" s="488" t="s">
        <v>180</v>
      </c>
    </row>
    <row r="88" spans="6:16" ht="20.100000000000001" customHeight="1" x14ac:dyDescent="0.2">
      <c r="F88" s="597"/>
      <c r="G88" s="341" t="s">
        <v>131</v>
      </c>
      <c r="H88" s="341"/>
      <c r="I88" s="341"/>
      <c r="J88" s="341"/>
      <c r="K88" s="342"/>
      <c r="L88" s="343"/>
      <c r="M88" s="575"/>
      <c r="N88" s="343"/>
      <c r="O88" s="487"/>
      <c r="P88" s="489"/>
    </row>
    <row r="89" spans="6:16" ht="20.100000000000001" customHeight="1" x14ac:dyDescent="0.2">
      <c r="F89" s="597"/>
      <c r="G89" s="341" t="s">
        <v>132</v>
      </c>
      <c r="H89" s="341"/>
      <c r="I89" s="341"/>
      <c r="J89" s="341"/>
      <c r="K89" s="342"/>
      <c r="L89" s="344"/>
      <c r="M89" s="575"/>
      <c r="N89" s="343"/>
      <c r="O89" s="487"/>
      <c r="P89" s="489"/>
    </row>
    <row r="90" spans="6:16" ht="20.100000000000001" customHeight="1" thickBot="1" x14ac:dyDescent="0.25">
      <c r="F90" s="600"/>
      <c r="G90" s="345" t="s">
        <v>133</v>
      </c>
      <c r="H90" s="345"/>
      <c r="I90" s="345"/>
      <c r="J90" s="345"/>
      <c r="K90" s="346"/>
      <c r="L90" s="347"/>
      <c r="M90" s="576"/>
      <c r="N90" s="348"/>
      <c r="O90" s="487"/>
      <c r="P90" s="490"/>
    </row>
    <row r="91" spans="6:16" ht="20.100000000000001" customHeight="1" x14ac:dyDescent="0.2">
      <c r="F91" s="596" t="str">
        <f>'T3'!B22</f>
        <v>MACREZ VALENTIN</v>
      </c>
      <c r="G91" s="337">
        <f>'T3'!D22</f>
        <v>12</v>
      </c>
      <c r="H91" s="338">
        <v>1</v>
      </c>
      <c r="I91" s="338">
        <v>2</v>
      </c>
      <c r="J91" s="338">
        <v>3</v>
      </c>
      <c r="K91" s="339" t="s">
        <v>129</v>
      </c>
      <c r="L91" s="340" t="s">
        <v>130</v>
      </c>
      <c r="M91" s="596" t="s">
        <v>179</v>
      </c>
      <c r="N91" s="599"/>
      <c r="O91" s="487"/>
      <c r="P91" s="488" t="s">
        <v>180</v>
      </c>
    </row>
    <row r="92" spans="6:16" ht="20.100000000000001" customHeight="1" x14ac:dyDescent="0.2">
      <c r="F92" s="597"/>
      <c r="G92" s="341" t="s">
        <v>131</v>
      </c>
      <c r="H92" s="341"/>
      <c r="I92" s="341"/>
      <c r="J92" s="341"/>
      <c r="K92" s="342"/>
      <c r="L92" s="343"/>
      <c r="M92" s="575"/>
      <c r="N92" s="343"/>
      <c r="O92" s="487"/>
      <c r="P92" s="489"/>
    </row>
    <row r="93" spans="6:16" ht="20.100000000000001" customHeight="1" x14ac:dyDescent="0.2">
      <c r="F93" s="597"/>
      <c r="G93" s="341" t="s">
        <v>132</v>
      </c>
      <c r="H93" s="341"/>
      <c r="I93" s="341"/>
      <c r="J93" s="341"/>
      <c r="K93" s="342"/>
      <c r="L93" s="344"/>
      <c r="M93" s="575"/>
      <c r="N93" s="343"/>
      <c r="O93" s="487"/>
      <c r="P93" s="489"/>
    </row>
    <row r="94" spans="6:16" ht="20.100000000000001" customHeight="1" thickBot="1" x14ac:dyDescent="0.25">
      <c r="F94" s="598"/>
      <c r="G94" s="349" t="s">
        <v>133</v>
      </c>
      <c r="H94" s="349"/>
      <c r="I94" s="349"/>
      <c r="J94" s="349"/>
      <c r="K94" s="350"/>
      <c r="L94" s="351"/>
      <c r="M94" s="577"/>
      <c r="N94" s="352"/>
      <c r="O94" s="487"/>
      <c r="P94" s="490"/>
    </row>
  </sheetData>
  <sheetProtection sheet="1" objects="1" scenarios="1" selectLockedCells="1"/>
  <mergeCells count="24">
    <mergeCell ref="F24:F27"/>
    <mergeCell ref="M24:N24"/>
    <mergeCell ref="F12:F15"/>
    <mergeCell ref="M12:N12"/>
    <mergeCell ref="F8:F11"/>
    <mergeCell ref="M8:N8"/>
    <mergeCell ref="F43:F46"/>
    <mergeCell ref="M43:N43"/>
    <mergeCell ref="F39:F42"/>
    <mergeCell ref="M39:N39"/>
    <mergeCell ref="F28:F31"/>
    <mergeCell ref="M28:N28"/>
    <mergeCell ref="F72:F75"/>
    <mergeCell ref="M72:N72"/>
    <mergeCell ref="F58:F61"/>
    <mergeCell ref="M58:N58"/>
    <mergeCell ref="F54:F57"/>
    <mergeCell ref="M54:N54"/>
    <mergeCell ref="F91:F94"/>
    <mergeCell ref="M91:N91"/>
    <mergeCell ref="F87:F90"/>
    <mergeCell ref="M87:N87"/>
    <mergeCell ref="F76:F79"/>
    <mergeCell ref="M76:N7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Height="12" orientation="portrait" r:id="rId1"/>
  <headerFooter alignWithMargins="0">
    <oddFooter>&amp;R&amp;"Tahoma,Gras"&amp;16&amp;P</oddFooter>
  </headerFooter>
  <rowBreaks count="2" manualBreakCount="2">
    <brk id="33" min="4" max="17" man="1"/>
    <brk id="67" min="4" max="1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D79"/>
  <sheetViews>
    <sheetView showGridLines="0" zoomScaleNormal="100" zoomScaleSheetLayoutView="100" workbookViewId="0">
      <selection activeCell="A24" sqref="A24:XFD79"/>
    </sheetView>
  </sheetViews>
  <sheetFormatPr baseColWidth="10" defaultColWidth="11.42578125" defaultRowHeight="15.75" customHeight="1" x14ac:dyDescent="0.45"/>
  <cols>
    <col min="1" max="1" width="7.85546875" style="217" customWidth="1"/>
    <col min="2" max="2" width="25.28515625" style="6" customWidth="1"/>
    <col min="3" max="3" width="25" style="6" customWidth="1"/>
    <col min="4" max="4" width="3.42578125" style="6" customWidth="1"/>
    <col min="5" max="5" width="5.5703125" style="224" customWidth="1"/>
    <col min="6" max="7" width="2.85546875" style="219" bestFit="1" customWidth="1"/>
    <col min="8" max="8" width="3" style="219" bestFit="1" customWidth="1"/>
    <col min="9" max="9" width="4.28515625" style="219" customWidth="1"/>
    <col min="10" max="10" width="4.140625" style="219" customWidth="1"/>
    <col min="11" max="11" width="4.42578125" style="219" customWidth="1"/>
    <col min="12" max="12" width="6.140625" style="224" customWidth="1"/>
    <col min="13" max="14" width="4.42578125" style="6" customWidth="1"/>
    <col min="15" max="15" width="4.28515625" style="6" customWidth="1"/>
    <col min="16" max="16" width="4.7109375" style="220" customWidth="1"/>
    <col min="17" max="17" width="3.7109375" style="221" customWidth="1"/>
    <col min="18" max="20" width="4.42578125" style="219" customWidth="1"/>
    <col min="21" max="21" width="4.85546875" style="222" customWidth="1"/>
    <col min="22" max="22" width="3.7109375" style="221" customWidth="1"/>
    <col min="23" max="24" width="4.7109375" style="219" customWidth="1"/>
    <col min="25" max="25" width="4.28515625" style="219" customWidth="1"/>
    <col min="26" max="26" width="4.7109375" style="222" customWidth="1"/>
    <col min="27" max="27" width="3.5703125" style="6" customWidth="1"/>
    <col min="28" max="28" width="6.7109375" style="6" customWidth="1"/>
    <col min="29" max="16384" width="11.42578125" style="6"/>
  </cols>
  <sheetData>
    <row r="1" spans="1:30" ht="15.75" customHeight="1" x14ac:dyDescent="0.2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</row>
    <row r="2" spans="1:30" ht="30" customHeight="1" x14ac:dyDescent="0.25">
      <c r="A2" s="227"/>
      <c r="B2" s="227"/>
      <c r="C2" s="227"/>
      <c r="D2" s="227"/>
      <c r="E2" s="601" t="s">
        <v>187</v>
      </c>
      <c r="F2" s="580"/>
      <c r="G2" s="580"/>
      <c r="H2" s="580"/>
      <c r="I2" s="580"/>
      <c r="J2" s="580"/>
      <c r="K2" s="580"/>
      <c r="L2" s="580"/>
      <c r="M2" s="580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</row>
    <row r="3" spans="1:30" ht="27.75" customHeight="1" x14ac:dyDescent="0.25">
      <c r="A3" s="227"/>
      <c r="B3" s="227"/>
      <c r="C3" s="227"/>
      <c r="D3" s="227"/>
      <c r="E3" s="580"/>
      <c r="F3" s="580"/>
      <c r="G3" s="580"/>
      <c r="H3" s="580"/>
      <c r="I3" s="580"/>
      <c r="J3" s="580"/>
      <c r="K3" s="580"/>
      <c r="L3" s="580"/>
      <c r="M3" s="580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</row>
    <row r="4" spans="1:30" ht="24.75" customHeight="1" x14ac:dyDescent="0.2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</row>
    <row r="5" spans="1:30" s="212" customFormat="1" ht="10.5" customHeight="1" thickBot="1" x14ac:dyDescent="0.3">
      <c r="A5" s="227"/>
      <c r="B5" s="215" t="s">
        <v>147</v>
      </c>
      <c r="C5" s="533" t="s">
        <v>18</v>
      </c>
      <c r="D5" s="199" t="s">
        <v>14</v>
      </c>
      <c r="E5" s="216" t="s">
        <v>148</v>
      </c>
      <c r="F5" s="199"/>
      <c r="G5" s="199"/>
      <c r="H5" s="199"/>
      <c r="I5" s="199"/>
      <c r="J5" s="199"/>
      <c r="K5" s="199"/>
      <c r="L5" s="216" t="s">
        <v>148</v>
      </c>
      <c r="M5" s="581" t="s">
        <v>150</v>
      </c>
      <c r="N5" s="581"/>
      <c r="O5" s="581"/>
      <c r="P5" s="581"/>
      <c r="Q5" s="570"/>
      <c r="R5" s="581" t="s">
        <v>151</v>
      </c>
      <c r="S5" s="581"/>
      <c r="T5" s="581"/>
      <c r="U5" s="581"/>
      <c r="V5" s="570"/>
      <c r="W5" s="581" t="s">
        <v>152</v>
      </c>
      <c r="X5" s="581"/>
      <c r="Y5" s="581"/>
      <c r="Z5" s="581"/>
      <c r="AB5" s="227"/>
      <c r="AC5" s="227"/>
      <c r="AD5" s="227"/>
    </row>
    <row r="6" spans="1:30" ht="23.25" customHeight="1" x14ac:dyDescent="0.25">
      <c r="A6" s="227"/>
      <c r="B6" s="332" t="str">
        <f>IF('T2'!E7&gt;'T2'!E8,'T2'!B7,IF('T2'!E7&lt;'T2'!E8,'T2'!B8,"?"))</f>
        <v>GOYEC LUDOVIC</v>
      </c>
      <c r="C6" s="534" t="str">
        <f>IF('T2'!E7&gt;'T2'!E8,'T2'!C7,IF('T2'!E7&lt;'T2'!E8,'T2'!C8,"?"))</f>
        <v>Pana Loisirs</v>
      </c>
      <c r="D6" s="462">
        <v>1</v>
      </c>
      <c r="E6" s="456">
        <f>F6+G6+H6+I6+J6+K6</f>
        <v>2</v>
      </c>
      <c r="F6" s="504" t="str">
        <f>IF(P6&gt;P7,"1","0")</f>
        <v>1</v>
      </c>
      <c r="G6" s="504" t="str">
        <f>IF(U6&gt;U7,"1","0")</f>
        <v>1</v>
      </c>
      <c r="H6" s="504" t="str">
        <f>IF(Z6&gt;Z7,"1","0")</f>
        <v>0</v>
      </c>
      <c r="I6" s="505" t="str">
        <f>IF(Q6&gt;Q7,"1","0")</f>
        <v>0</v>
      </c>
      <c r="J6" s="505" t="str">
        <f>IF(V6&gt;V7,"1","0")</f>
        <v>0</v>
      </c>
      <c r="K6" s="505" t="str">
        <f>IF(AA6&gt;AA7,"1","0")</f>
        <v>0</v>
      </c>
      <c r="L6" s="456">
        <f>P6+U6+Z6+Q6+V6+AA6</f>
        <v>53.022110000002996</v>
      </c>
      <c r="M6" s="548">
        <v>10</v>
      </c>
      <c r="N6" s="549">
        <v>9</v>
      </c>
      <c r="O6" s="549">
        <v>7</v>
      </c>
      <c r="P6" s="457">
        <f>M6+POWER(10,M6-12)+N6+POWER(10,N6-12)+O6+POWER(10,O6-12)</f>
        <v>26.011009999999999</v>
      </c>
      <c r="Q6" s="458"/>
      <c r="R6" s="548">
        <v>10</v>
      </c>
      <c r="S6" s="549">
        <v>9</v>
      </c>
      <c r="T6" s="549">
        <v>8</v>
      </c>
      <c r="U6" s="457">
        <f>R6+POWER(10,R6-12)+S6+POWER(10,S6-12)+T6+POWER(10,T6-12)</f>
        <v>27.011099999999999</v>
      </c>
      <c r="V6" s="458"/>
      <c r="W6" s="548"/>
      <c r="X6" s="549"/>
      <c r="Y6" s="549"/>
      <c r="Z6" s="457">
        <f>W6+POWER(10,W6-12)+X6+POWER(10,X6-12)+Y6+POWER(10,Y6-12)</f>
        <v>3.0000000000000001E-12</v>
      </c>
      <c r="AA6" s="458"/>
      <c r="AB6" s="227"/>
      <c r="AC6" s="227"/>
      <c r="AD6" s="227"/>
    </row>
    <row r="7" spans="1:30" ht="26.25" customHeight="1" thickBot="1" x14ac:dyDescent="0.3">
      <c r="A7" s="227"/>
      <c r="B7" s="333" t="str">
        <f>IF('T2'!E10&gt;'T2'!E11,'T2'!B10,IF('T2'!E10&lt;'T2'!E11,'T2'!B11,"?"))</f>
        <v>CENDRIE JEAN PIERRE</v>
      </c>
      <c r="C7" s="535" t="str">
        <f>IF('T2'!E10&gt;'T2'!E11,'T2'!C10,IF('T2'!E10&lt;'T2'!E11,'T2'!C11,"?"))</f>
        <v>MAGEL'HAND - BOURGES</v>
      </c>
      <c r="D7" s="463">
        <v>2</v>
      </c>
      <c r="E7" s="459">
        <f>F7+G7+H7+I7+J7+K7</f>
        <v>0</v>
      </c>
      <c r="F7" s="506" t="str">
        <f>IF(P7&gt;P6,"1","0")</f>
        <v>0</v>
      </c>
      <c r="G7" s="506" t="str">
        <f>IF(U7&gt;U6,"1","0")</f>
        <v>0</v>
      </c>
      <c r="H7" s="506" t="str">
        <f>IF(Z7&gt;Z6,"1","0")</f>
        <v>0</v>
      </c>
      <c r="I7" s="507" t="str">
        <f>IF(Q7&gt;Q6,"1","0")</f>
        <v>0</v>
      </c>
      <c r="J7" s="507" t="str">
        <f>IF(V7&gt;V6,"1","0")</f>
        <v>0</v>
      </c>
      <c r="K7" s="508" t="str">
        <f>IF(AA7&gt;AA6,"1","0")</f>
        <v>0</v>
      </c>
      <c r="L7" s="459">
        <f>P7+U7+Z7+Q7+V7+AA7</f>
        <v>47.002211000002994</v>
      </c>
      <c r="M7" s="550">
        <v>9</v>
      </c>
      <c r="N7" s="551">
        <v>8</v>
      </c>
      <c r="O7" s="551">
        <v>8</v>
      </c>
      <c r="P7" s="460">
        <f>M7+POWER(10,M7-12)+N7+POWER(10,N7-12)+O7+POWER(10,O7-12)</f>
        <v>25.001199999999997</v>
      </c>
      <c r="Q7" s="461"/>
      <c r="R7" s="550">
        <v>9</v>
      </c>
      <c r="S7" s="551">
        <v>7</v>
      </c>
      <c r="T7" s="551">
        <v>6</v>
      </c>
      <c r="U7" s="460">
        <f>R7+POWER(10,R7-12)+S7+POWER(10,S7-12)+T7+POWER(10,T7-12)</f>
        <v>22.001010999999998</v>
      </c>
      <c r="V7" s="461"/>
      <c r="W7" s="550"/>
      <c r="X7" s="551"/>
      <c r="Y7" s="551"/>
      <c r="Z7" s="460">
        <f>W7+POWER(10,W7-12)+X7+POWER(10,X7-12)+Y7+POWER(10,Y7-12)</f>
        <v>3.0000000000000001E-12</v>
      </c>
      <c r="AA7" s="461"/>
      <c r="AB7" s="227"/>
      <c r="AC7" s="227"/>
      <c r="AD7" s="227"/>
    </row>
    <row r="8" spans="1:30" s="212" customFormat="1" ht="10.5" customHeight="1" thickBot="1" x14ac:dyDescent="0.3">
      <c r="A8" s="227"/>
      <c r="B8" s="215" t="s">
        <v>147</v>
      </c>
      <c r="C8" s="533" t="s">
        <v>18</v>
      </c>
      <c r="D8" s="199" t="s">
        <v>14</v>
      </c>
      <c r="E8" s="216" t="s">
        <v>148</v>
      </c>
      <c r="F8" s="199"/>
      <c r="G8" s="199"/>
      <c r="H8" s="199"/>
      <c r="I8" s="199"/>
      <c r="J8" s="199"/>
      <c r="K8" s="199"/>
      <c r="L8" s="216" t="s">
        <v>148</v>
      </c>
      <c r="M8" s="581" t="s">
        <v>150</v>
      </c>
      <c r="N8" s="581"/>
      <c r="O8" s="581"/>
      <c r="P8" s="581"/>
      <c r="Q8" s="570"/>
      <c r="R8" s="581" t="s">
        <v>151</v>
      </c>
      <c r="S8" s="581"/>
      <c r="T8" s="581"/>
      <c r="U8" s="581"/>
      <c r="V8" s="570"/>
      <c r="W8" s="581" t="s">
        <v>152</v>
      </c>
      <c r="X8" s="581"/>
      <c r="Y8" s="581"/>
      <c r="Z8" s="581"/>
      <c r="AA8" s="570"/>
      <c r="AB8" s="227"/>
      <c r="AC8" s="227"/>
      <c r="AD8" s="227"/>
    </row>
    <row r="9" spans="1:30" ht="23.25" customHeight="1" x14ac:dyDescent="0.25">
      <c r="A9" s="227"/>
      <c r="B9" s="332" t="str">
        <f>IF('T2'!E13&gt;'T2'!E14,'T2'!B13,IF('T2'!E13&lt;'T2'!E14,'T2'!B14,"?"))</f>
        <v>MORIN MELODIE</v>
      </c>
      <c r="C9" s="534" t="str">
        <f>IF('T2'!E13&gt;'T2'!E14,'T2'!C13,IF('T2'!E13&lt;'T2'!E14,'T2'!C14,"?"))</f>
        <v>HANDISPORT MONTELIMAR</v>
      </c>
      <c r="D9" s="462">
        <v>3</v>
      </c>
      <c r="E9" s="456">
        <f>F9+G9+H9+I9+J9+K9</f>
        <v>0</v>
      </c>
      <c r="F9" s="504" t="str">
        <f>IF(P9&gt;P10,"1","0")</f>
        <v>0</v>
      </c>
      <c r="G9" s="504" t="str">
        <f>IF(U9&gt;U10,"1","0")</f>
        <v>0</v>
      </c>
      <c r="H9" s="504" t="str">
        <f>IF(Z9&gt;Z10,"1","0")</f>
        <v>0</v>
      </c>
      <c r="I9" s="505" t="str">
        <f>IF(Q9&gt;Q10,"1","0")</f>
        <v>0</v>
      </c>
      <c r="J9" s="505" t="str">
        <f>IF(V9&gt;V10,"1","0")</f>
        <v>0</v>
      </c>
      <c r="K9" s="505" t="str">
        <f>IF(AA9&gt;AA10,"1","0")</f>
        <v>0</v>
      </c>
      <c r="L9" s="456">
        <f>P9+U9+Z9+Q9+V9+AA9</f>
        <v>37.000311000003997</v>
      </c>
      <c r="M9" s="548">
        <v>8</v>
      </c>
      <c r="N9" s="549">
        <v>8</v>
      </c>
      <c r="O9" s="549">
        <v>8</v>
      </c>
      <c r="P9" s="457">
        <f>M9+POWER(10,M9-12)+N9+POWER(10,N9-12)+O9+POWER(10,O9-12)</f>
        <v>24.000299999999999</v>
      </c>
      <c r="Q9" s="458"/>
      <c r="R9" s="548">
        <v>7</v>
      </c>
      <c r="S9" s="549">
        <v>6</v>
      </c>
      <c r="T9" s="549">
        <v>0</v>
      </c>
      <c r="U9" s="457">
        <f>R9+POWER(10,R9-12)+S9+POWER(10,S9-12)+T9+POWER(10,T9-12)</f>
        <v>13.000011000000999</v>
      </c>
      <c r="V9" s="458"/>
      <c r="W9" s="548"/>
      <c r="X9" s="549"/>
      <c r="Y9" s="549"/>
      <c r="Z9" s="457">
        <f>W9+POWER(10,W9-12)+X9+POWER(10,X9-12)+Y9+POWER(10,Y9-12)</f>
        <v>3.0000000000000001E-12</v>
      </c>
      <c r="AA9" s="458"/>
      <c r="AB9" s="227"/>
      <c r="AC9" s="227"/>
      <c r="AD9" s="227"/>
    </row>
    <row r="10" spans="1:30" ht="24" customHeight="1" thickBot="1" x14ac:dyDescent="0.3">
      <c r="A10" s="227"/>
      <c r="B10" s="333" t="str">
        <f>IF('T2'!E16&gt;'T2'!E17,'T2'!B16,IF('T2'!E16&lt;'T2'!E17,'T2'!B17,"?"))</f>
        <v>JOUSEAU NADEGE</v>
      </c>
      <c r="C10" s="535" t="str">
        <f>IF('T2'!E16&gt;'T2'!E17,'T2'!C16,IF('T2'!E16&lt;'T2'!E17,'T2'!C17,"?"))</f>
        <v>LAVAL HANDISPORT</v>
      </c>
      <c r="D10" s="463">
        <v>4</v>
      </c>
      <c r="E10" s="459">
        <f>F10+G10+H10+I10+J10+K10</f>
        <v>2</v>
      </c>
      <c r="F10" s="506" t="str">
        <f>IF(P10&gt;P9,"1","0")</f>
        <v>1</v>
      </c>
      <c r="G10" s="506" t="str">
        <f>IF(U10&gt;U9,"1","0")</f>
        <v>1</v>
      </c>
      <c r="H10" s="506" t="str">
        <f>IF(Z10&gt;Z9,"1","0")</f>
        <v>0</v>
      </c>
      <c r="I10" s="507" t="str">
        <f>IF(Q10&gt;Q9,"1","0")</f>
        <v>0</v>
      </c>
      <c r="J10" s="507" t="str">
        <f>IF(V10&gt;V9,"1","0")</f>
        <v>0</v>
      </c>
      <c r="K10" s="508" t="str">
        <f>IF(AA10&gt;AA9,"1","0")</f>
        <v>0</v>
      </c>
      <c r="L10" s="459">
        <f>P10+U10+Z10+Q10+V10+AA10</f>
        <v>51.004110000002996</v>
      </c>
      <c r="M10" s="550">
        <v>9</v>
      </c>
      <c r="N10" s="551">
        <v>9</v>
      </c>
      <c r="O10" s="551">
        <v>7</v>
      </c>
      <c r="P10" s="460">
        <f>M10+POWER(10,M10-12)+N10+POWER(10,N10-12)+O10+POWER(10,O10-12)</f>
        <v>25.002009999999999</v>
      </c>
      <c r="Q10" s="461"/>
      <c r="R10" s="550">
        <v>9</v>
      </c>
      <c r="S10" s="551">
        <v>9</v>
      </c>
      <c r="T10" s="551">
        <v>8</v>
      </c>
      <c r="U10" s="460">
        <f>R10+POWER(10,R10-12)+S10+POWER(10,S10-12)+T10+POWER(10,T10-12)</f>
        <v>26.002099999999999</v>
      </c>
      <c r="V10" s="461"/>
      <c r="W10" s="550"/>
      <c r="X10" s="551"/>
      <c r="Y10" s="551"/>
      <c r="Z10" s="460">
        <f>W10+POWER(10,W10-12)+X10+POWER(10,X10-12)+Y10+POWER(10,Y10-12)</f>
        <v>3.0000000000000001E-12</v>
      </c>
      <c r="AA10" s="461"/>
      <c r="AB10" s="227"/>
      <c r="AC10" s="227"/>
      <c r="AD10" s="227"/>
    </row>
    <row r="11" spans="1:30" s="212" customFormat="1" ht="10.5" customHeight="1" thickBot="1" x14ac:dyDescent="0.3">
      <c r="A11" s="227"/>
      <c r="B11" s="215" t="s">
        <v>147</v>
      </c>
      <c r="C11" s="533" t="s">
        <v>18</v>
      </c>
      <c r="D11" s="199" t="s">
        <v>14</v>
      </c>
      <c r="E11" s="216" t="s">
        <v>148</v>
      </c>
      <c r="F11" s="199"/>
      <c r="G11" s="199"/>
      <c r="H11" s="199"/>
      <c r="I11" s="199"/>
      <c r="J11" s="199"/>
      <c r="K11" s="199"/>
      <c r="L11" s="216" t="s">
        <v>148</v>
      </c>
      <c r="M11" s="581"/>
      <c r="N11" s="581"/>
      <c r="O11" s="581"/>
      <c r="P11" s="581"/>
      <c r="Q11" s="570"/>
      <c r="R11" s="581" t="s">
        <v>151</v>
      </c>
      <c r="S11" s="581"/>
      <c r="T11" s="581"/>
      <c r="U11" s="581"/>
      <c r="V11" s="570"/>
      <c r="W11" s="581" t="s">
        <v>152</v>
      </c>
      <c r="X11" s="581"/>
      <c r="Y11" s="581"/>
      <c r="Z11" s="581"/>
      <c r="AA11" s="570"/>
      <c r="AB11" s="227"/>
      <c r="AC11" s="227"/>
      <c r="AD11" s="227"/>
    </row>
    <row r="12" spans="1:30" ht="24" customHeight="1" x14ac:dyDescent="0.25">
      <c r="A12" s="227"/>
      <c r="B12" s="332" t="str">
        <f>IF('T2'!E19&gt;'T2'!E20,'T2'!B19,IF('T2'!E19&lt;'T2'!E20,'T2'!B20,"?"))</f>
        <v>PEINET NOEL</v>
      </c>
      <c r="C12" s="534" t="str">
        <f>IF('T2'!E19&gt;'T2'!E20,'T2'!C19,IF('T2'!E19&lt;'T2'!E20,'T2'!C20,"?"))</f>
        <v>IMC'S</v>
      </c>
      <c r="D12" s="462">
        <v>5</v>
      </c>
      <c r="E12" s="456">
        <f>F12+G12+H12+I12+J12+K12</f>
        <v>0</v>
      </c>
      <c r="F12" s="504" t="str">
        <f>IF(P12&gt;P13,"1","0")</f>
        <v>0</v>
      </c>
      <c r="G12" s="504" t="str">
        <f>IF(U12&gt;U13,"1","0")</f>
        <v>0</v>
      </c>
      <c r="H12" s="504" t="str">
        <f>IF(Z12&gt;Z13,"1","0")</f>
        <v>0</v>
      </c>
      <c r="I12" s="505" t="str">
        <f>IF(Q12&gt;Q13,"1","0")</f>
        <v>0</v>
      </c>
      <c r="J12" s="505" t="str">
        <f>IF(V12&gt;V13,"1","0")</f>
        <v>0</v>
      </c>
      <c r="K12" s="505" t="str">
        <f>IF(AA12&gt;AA13,"1","0")</f>
        <v>0</v>
      </c>
      <c r="L12" s="456">
        <f>P12+U12+Z12+Q12+V12+AA12</f>
        <v>39.000033000003</v>
      </c>
      <c r="M12" s="548">
        <v>6</v>
      </c>
      <c r="N12" s="549">
        <v>6</v>
      </c>
      <c r="O12" s="549">
        <v>6</v>
      </c>
      <c r="P12" s="457">
        <f>M12+POWER(10,M12-12)+N12+POWER(10,N12-12)+O12+POWER(10,O12-12)</f>
        <v>18.000003000000003</v>
      </c>
      <c r="Q12" s="458"/>
      <c r="R12" s="548">
        <v>7</v>
      </c>
      <c r="S12" s="549">
        <v>7</v>
      </c>
      <c r="T12" s="549">
        <v>7</v>
      </c>
      <c r="U12" s="457">
        <f>R12+POWER(10,R12-12)+S12+POWER(10,S12-12)+T12+POWER(10,T12-12)</f>
        <v>21.000029999999999</v>
      </c>
      <c r="V12" s="458"/>
      <c r="W12" s="548"/>
      <c r="X12" s="549"/>
      <c r="Y12" s="549"/>
      <c r="Z12" s="457">
        <f>W12+POWER(10,W12-12)+X12+POWER(10,X12-12)+Y12+POWER(10,Y12-12)</f>
        <v>3.0000000000000001E-12</v>
      </c>
      <c r="AA12" s="458"/>
      <c r="AB12" s="227"/>
      <c r="AC12" s="227"/>
      <c r="AD12" s="227"/>
    </row>
    <row r="13" spans="1:30" ht="24" customHeight="1" thickBot="1" x14ac:dyDescent="0.3">
      <c r="A13" s="227"/>
      <c r="B13" s="333" t="str">
        <f>IF('T2'!E22&gt;'T2'!E23,'T2'!B22,IF('T2'!E22&lt;'T2'!E23,'T2'!B23,"?"))</f>
        <v>ROBERT SOPHIE</v>
      </c>
      <c r="C13" s="535" t="str">
        <f>IF('T2'!E22&gt;'T2'!E23,'T2'!C22,IF('T2'!E22&lt;'T2'!E23,'T2'!C23,"?"))</f>
        <v>LAVAL HANDISPORT</v>
      </c>
      <c r="D13" s="463">
        <v>6</v>
      </c>
      <c r="E13" s="459">
        <f>F13+G13+H13+I13+J13+K13</f>
        <v>2</v>
      </c>
      <c r="F13" s="506" t="str">
        <f>IF(P13&gt;P12,"1","0")</f>
        <v>1</v>
      </c>
      <c r="G13" s="506" t="str">
        <f>IF(U13&gt;U12,"1","0")</f>
        <v>1</v>
      </c>
      <c r="H13" s="506" t="str">
        <f>IF(Z13&gt;Z12,"1","0")</f>
        <v>0</v>
      </c>
      <c r="I13" s="507" t="str">
        <f>IF(Q13&gt;Q12,"1","0")</f>
        <v>0</v>
      </c>
      <c r="J13" s="507" t="str">
        <f>IF(V13&gt;V12,"1","0")</f>
        <v>0</v>
      </c>
      <c r="K13" s="508" t="str">
        <f>IF(AA13&gt;AA12,"1","0")</f>
        <v>0</v>
      </c>
      <c r="L13" s="459">
        <f>P13+U13+Z13+Q13+V13+AA13</f>
        <v>54.022200000002996</v>
      </c>
      <c r="M13" s="550">
        <v>10</v>
      </c>
      <c r="N13" s="551">
        <v>8</v>
      </c>
      <c r="O13" s="551">
        <v>8</v>
      </c>
      <c r="P13" s="460">
        <f>M13+POWER(10,M13-12)+N13+POWER(10,N13-12)+O13+POWER(10,O13-12)</f>
        <v>26.010199999999998</v>
      </c>
      <c r="Q13" s="461"/>
      <c r="R13" s="550">
        <v>10</v>
      </c>
      <c r="S13" s="551">
        <v>9</v>
      </c>
      <c r="T13" s="551">
        <v>9</v>
      </c>
      <c r="U13" s="460">
        <f>R13+POWER(10,R13-12)+S13+POWER(10,S13-12)+T13+POWER(10,T13-12)</f>
        <v>28.012</v>
      </c>
      <c r="V13" s="461"/>
      <c r="W13" s="550"/>
      <c r="X13" s="551"/>
      <c r="Y13" s="551"/>
      <c r="Z13" s="460">
        <f>W13+POWER(10,W13-12)+X13+POWER(10,X13-12)+Y13+POWER(10,Y13-12)</f>
        <v>3.0000000000000001E-12</v>
      </c>
      <c r="AA13" s="461"/>
      <c r="AB13" s="227"/>
      <c r="AC13" s="227"/>
      <c r="AD13" s="227"/>
    </row>
    <row r="14" spans="1:30" s="212" customFormat="1" ht="10.5" customHeight="1" thickBot="1" x14ac:dyDescent="0.3">
      <c r="A14" s="227"/>
      <c r="B14" s="215" t="s">
        <v>147</v>
      </c>
      <c r="C14" s="533" t="s">
        <v>18</v>
      </c>
      <c r="D14" s="199" t="s">
        <v>14</v>
      </c>
      <c r="E14" s="216" t="s">
        <v>148</v>
      </c>
      <c r="F14" s="199"/>
      <c r="G14" s="199"/>
      <c r="H14" s="199"/>
      <c r="I14" s="199"/>
      <c r="J14" s="199"/>
      <c r="K14" s="199"/>
      <c r="L14" s="216" t="s">
        <v>148</v>
      </c>
      <c r="M14" s="581" t="s">
        <v>150</v>
      </c>
      <c r="N14" s="581"/>
      <c r="O14" s="581"/>
      <c r="P14" s="581"/>
      <c r="Q14" s="570"/>
      <c r="R14" s="581" t="s">
        <v>151</v>
      </c>
      <c r="S14" s="581"/>
      <c r="T14" s="581"/>
      <c r="U14" s="581"/>
      <c r="V14" s="570"/>
      <c r="W14" s="581" t="s">
        <v>152</v>
      </c>
      <c r="X14" s="581"/>
      <c r="Y14" s="581"/>
      <c r="Z14" s="581"/>
      <c r="AA14" s="570"/>
      <c r="AB14" s="227"/>
      <c r="AC14" s="227"/>
      <c r="AD14" s="227"/>
    </row>
    <row r="15" spans="1:30" ht="26.25" customHeight="1" x14ac:dyDescent="0.25">
      <c r="A15" s="227"/>
      <c r="B15" s="332" t="str">
        <f>IF('T2'!AF7&gt;'T2'!AF8,'T2'!AC7,IF('T2'!AF7&lt;'T2'!AF8,'T2'!AC8,"?"))</f>
        <v>GOYAULT GWENDOLINE</v>
      </c>
      <c r="C15" s="534" t="str">
        <f>IF('T2'!AF7&gt;'T2'!AF8,'T2'!AD7,IF('T2'!AF7&lt;'T2'!AF8,'T2'!AD8,"?"))</f>
        <v>LES FLÈCHES BLEUES</v>
      </c>
      <c r="D15" s="462">
        <v>7</v>
      </c>
      <c r="E15" s="456">
        <f>F15+G15+H15+I15+J15+K15</f>
        <v>1</v>
      </c>
      <c r="F15" s="504" t="str">
        <f>IF(P15&gt;P16,"1","0")</f>
        <v>0</v>
      </c>
      <c r="G15" s="504" t="str">
        <f>IF(U15&gt;U16,"1","0")</f>
        <v>1</v>
      </c>
      <c r="H15" s="504" t="str">
        <f>IF(Z15&gt;Z16,"1","0")</f>
        <v>0</v>
      </c>
      <c r="I15" s="505" t="str">
        <f>IF(Q15&gt;Q16,"1","0")</f>
        <v>0</v>
      </c>
      <c r="J15" s="505" t="str">
        <f>IF(V15&gt;V16,"1","0")</f>
        <v>0</v>
      </c>
      <c r="K15" s="505" t="str">
        <f>IF(AA15&gt;AA16,"1","0")</f>
        <v>0</v>
      </c>
      <c r="L15" s="456">
        <f>P15+U15+Z15+Q15+V15+AA15</f>
        <v>60.000521000001001</v>
      </c>
      <c r="M15" s="548">
        <v>7</v>
      </c>
      <c r="N15" s="549">
        <v>7</v>
      </c>
      <c r="O15" s="549">
        <v>6</v>
      </c>
      <c r="P15" s="457">
        <f>M15+POWER(10,M15-12)+N15+POWER(10,N15-12)+O15+POWER(10,O15-12)</f>
        <v>20.000021</v>
      </c>
      <c r="Q15" s="458"/>
      <c r="R15" s="548">
        <v>8</v>
      </c>
      <c r="S15" s="549">
        <v>8</v>
      </c>
      <c r="T15" s="549">
        <v>8</v>
      </c>
      <c r="U15" s="457">
        <f>R15+POWER(10,R15-12)+S15+POWER(10,S15-12)+T15+POWER(10,T15-12)</f>
        <v>24.000299999999999</v>
      </c>
      <c r="V15" s="458"/>
      <c r="W15" s="548">
        <v>8</v>
      </c>
      <c r="X15" s="549">
        <v>8</v>
      </c>
      <c r="Y15" s="549">
        <v>0</v>
      </c>
      <c r="Z15" s="457">
        <f>W15+POWER(10,W15-12)+X15+POWER(10,X15-12)+Y15+POWER(10,Y15-12)</f>
        <v>16.000200000000998</v>
      </c>
      <c r="AA15" s="458"/>
      <c r="AB15" s="227"/>
      <c r="AC15" s="227"/>
      <c r="AD15" s="227"/>
    </row>
    <row r="16" spans="1:30" ht="26.25" customHeight="1" thickBot="1" x14ac:dyDescent="0.3">
      <c r="A16" s="227"/>
      <c r="B16" s="333" t="str">
        <f>IF('T2'!AF10&gt;'T2'!AF11,'T2'!AC10,IF('T2'!AF10&lt;'T2'!AF11,'T2'!AC11,"?"))</f>
        <v>LEGRIS LEA</v>
      </c>
      <c r="C16" s="535" t="str">
        <f>IF('T2'!AF10&gt;'T2'!AF11,'T2'!AD10,IF('T2'!AF10&lt;'T2'!AF11,'T2'!AD11,"?"))</f>
        <v>REIMS HANDISPORT</v>
      </c>
      <c r="D16" s="463">
        <v>8</v>
      </c>
      <c r="E16" s="459">
        <f>F16+G16+H16+I16+J16+K16</f>
        <v>2</v>
      </c>
      <c r="F16" s="506" t="str">
        <f>IF(P16&gt;P15,"1","0")</f>
        <v>1</v>
      </c>
      <c r="G16" s="506" t="str">
        <f>IF(U16&gt;U15,"1","0")</f>
        <v>0</v>
      </c>
      <c r="H16" s="506" t="str">
        <f>IF(Z16&gt;Z15,"1","0")</f>
        <v>1</v>
      </c>
      <c r="I16" s="507" t="str">
        <f>IF(Q16&gt;Q15,"1","0")</f>
        <v>0</v>
      </c>
      <c r="J16" s="507" t="str">
        <f>IF(V16&gt;V15,"1","0")</f>
        <v>0</v>
      </c>
      <c r="K16" s="508" t="str">
        <f>IF(AA16&gt;AA15,"1","0")</f>
        <v>0</v>
      </c>
      <c r="L16" s="459">
        <f>P16+U16+Z16+Q16+V16+AA16</f>
        <v>74.012419999999992</v>
      </c>
      <c r="M16" s="550">
        <v>10</v>
      </c>
      <c r="N16" s="551">
        <v>9</v>
      </c>
      <c r="O16" s="551">
        <v>8</v>
      </c>
      <c r="P16" s="460">
        <f>M16+POWER(10,M16-12)+N16+POWER(10,N16-12)+O16+POWER(10,O16-12)</f>
        <v>27.011099999999999</v>
      </c>
      <c r="Q16" s="461"/>
      <c r="R16" s="550">
        <v>8</v>
      </c>
      <c r="S16" s="551">
        <v>8</v>
      </c>
      <c r="T16" s="551">
        <v>7</v>
      </c>
      <c r="U16" s="460">
        <f>R16+POWER(10,R16-12)+S16+POWER(10,S16-12)+T16+POWER(10,T16-12)</f>
        <v>23.000209999999999</v>
      </c>
      <c r="V16" s="461"/>
      <c r="W16" s="550">
        <v>9</v>
      </c>
      <c r="X16" s="551">
        <v>8</v>
      </c>
      <c r="Y16" s="551">
        <v>7</v>
      </c>
      <c r="Z16" s="460">
        <f>W16+POWER(10,W16-12)+X16+POWER(10,X16-12)+Y16+POWER(10,Y16-12)</f>
        <v>24.001109999999997</v>
      </c>
      <c r="AA16" s="461"/>
      <c r="AB16" s="227"/>
      <c r="AC16" s="227"/>
      <c r="AD16" s="227"/>
    </row>
    <row r="17" spans="1:30" s="212" customFormat="1" ht="10.5" customHeight="1" thickBot="1" x14ac:dyDescent="0.3">
      <c r="A17" s="227"/>
      <c r="B17" s="215" t="s">
        <v>147</v>
      </c>
      <c r="C17" s="533" t="s">
        <v>18</v>
      </c>
      <c r="D17" s="199" t="s">
        <v>14</v>
      </c>
      <c r="E17" s="216" t="s">
        <v>148</v>
      </c>
      <c r="F17" s="199"/>
      <c r="G17" s="199"/>
      <c r="H17" s="199"/>
      <c r="I17" s="199"/>
      <c r="J17" s="199"/>
      <c r="K17" s="199"/>
      <c r="L17" s="216" t="s">
        <v>148</v>
      </c>
      <c r="M17" s="581" t="s">
        <v>150</v>
      </c>
      <c r="N17" s="581"/>
      <c r="O17" s="581"/>
      <c r="P17" s="581"/>
      <c r="Q17" s="570"/>
      <c r="R17" s="581" t="s">
        <v>151</v>
      </c>
      <c r="S17" s="581"/>
      <c r="T17" s="581"/>
      <c r="U17" s="581"/>
      <c r="V17" s="570"/>
      <c r="W17" s="581" t="s">
        <v>152</v>
      </c>
      <c r="X17" s="581"/>
      <c r="Y17" s="581"/>
      <c r="Z17" s="581"/>
      <c r="AA17" s="570"/>
      <c r="AB17" s="227"/>
      <c r="AC17" s="227"/>
      <c r="AD17" s="227"/>
    </row>
    <row r="18" spans="1:30" ht="26.25" customHeight="1" x14ac:dyDescent="0.25">
      <c r="A18" s="227"/>
      <c r="B18" s="332" t="str">
        <f>IF('T2'!AF13&gt;'T2'!AF14,'T2'!AC13,IF('T2'!AF13&lt;'T2'!AF14,'T2'!AC14,"?"))</f>
        <v>VERITE ALEXIS</v>
      </c>
      <c r="C18" s="534" t="str">
        <f>IF('T2'!AF13&gt;'T2'!AF14,'T2'!AD13,IF('T2'!AF13&lt;'T2'!AF14,'T2'!AD14,"?"))</f>
        <v>asv foyer des salines</v>
      </c>
      <c r="D18" s="462">
        <v>9</v>
      </c>
      <c r="E18" s="456">
        <f>F18+G18+H18+I18+J18+K18</f>
        <v>2</v>
      </c>
      <c r="F18" s="504" t="str">
        <f>IF(P18&gt;P19,"1","0")</f>
        <v>1</v>
      </c>
      <c r="G18" s="504" t="str">
        <f>IF(U18&gt;U19,"1","0")</f>
        <v>0</v>
      </c>
      <c r="H18" s="504" t="str">
        <f>IF(Z18&gt;Z19,"1","0")</f>
        <v>1</v>
      </c>
      <c r="I18" s="505" t="str">
        <f>IF(Q18&gt;Q19,"1","0")</f>
        <v>0</v>
      </c>
      <c r="J18" s="505" t="str">
        <f>IF(V18&gt;V19,"1","0")</f>
        <v>0</v>
      </c>
      <c r="K18" s="505" t="str">
        <f>IF(AA18&gt;AA19,"1","0")</f>
        <v>0</v>
      </c>
      <c r="L18" s="456">
        <f>P18+U18+Z18+Q18+V18+AA18</f>
        <v>74.004319999999993</v>
      </c>
      <c r="M18" s="548">
        <v>9</v>
      </c>
      <c r="N18" s="549">
        <v>9</v>
      </c>
      <c r="O18" s="549">
        <v>9</v>
      </c>
      <c r="P18" s="457">
        <f>M18+POWER(10,M18-12)+N18+POWER(10,N18-12)+O18+POWER(10,O18-12)</f>
        <v>27.003</v>
      </c>
      <c r="Q18" s="458"/>
      <c r="R18" s="548">
        <v>9</v>
      </c>
      <c r="S18" s="549">
        <v>7</v>
      </c>
      <c r="T18" s="549">
        <v>7</v>
      </c>
      <c r="U18" s="457">
        <f>R18+POWER(10,R18-12)+S18+POWER(10,S18-12)+T18+POWER(10,T18-12)</f>
        <v>23.001019999999997</v>
      </c>
      <c r="V18" s="458"/>
      <c r="W18" s="548">
        <v>8</v>
      </c>
      <c r="X18" s="549">
        <v>8</v>
      </c>
      <c r="Y18" s="549">
        <v>8</v>
      </c>
      <c r="Z18" s="457">
        <f>W18+POWER(10,W18-12)+X18+POWER(10,X18-12)+Y18+POWER(10,Y18-12)</f>
        <v>24.000299999999999</v>
      </c>
      <c r="AA18" s="458"/>
      <c r="AB18" s="227"/>
      <c r="AC18" s="227"/>
      <c r="AD18" s="227"/>
    </row>
    <row r="19" spans="1:30" ht="26.25" customHeight="1" thickBot="1" x14ac:dyDescent="0.3">
      <c r="A19" s="227"/>
      <c r="B19" s="333" t="str">
        <f>IF('T2'!AF16&gt;'T2'!AF17,'T2'!AC16,IF('T2'!AF16&lt;'T2'!AF17,'T2'!AC17,"?"))</f>
        <v>MASCHINOT CELINE</v>
      </c>
      <c r="C19" s="535" t="str">
        <f>IF('T2'!AF16&gt;'T2'!AF17,'T2'!AD16,IF('T2'!AF16&lt;'T2'!AF17,'T2'!AD17,"?"))</f>
        <v>IMC'S</v>
      </c>
      <c r="D19" s="463">
        <v>10</v>
      </c>
      <c r="E19" s="459">
        <f>F19+G19+H19+I19+J19+K19</f>
        <v>1</v>
      </c>
      <c r="F19" s="506" t="str">
        <f>IF(P19&gt;P18,"1","0")</f>
        <v>0</v>
      </c>
      <c r="G19" s="506" t="str">
        <f>IF(U19&gt;U18,"1","0")</f>
        <v>1</v>
      </c>
      <c r="H19" s="506" t="str">
        <f>IF(Z19&gt;Z18,"1","0")</f>
        <v>0</v>
      </c>
      <c r="I19" s="507" t="str">
        <f>IF(Q19&gt;Q18,"1","0")</f>
        <v>0</v>
      </c>
      <c r="J19" s="507" t="str">
        <f>IF(V19&gt;V18,"1","0")</f>
        <v>0</v>
      </c>
      <c r="K19" s="508" t="str">
        <f>IF(AA19&gt;AA18,"1","0")</f>
        <v>0</v>
      </c>
      <c r="L19" s="459">
        <f>P19+U19+Z19+Q19+V19+AA19</f>
        <v>63.002411000001004</v>
      </c>
      <c r="M19" s="550">
        <v>9</v>
      </c>
      <c r="N19" s="551">
        <v>9</v>
      </c>
      <c r="O19" s="551">
        <v>6</v>
      </c>
      <c r="P19" s="460">
        <f>M19+POWER(10,M19-12)+N19+POWER(10,N19-12)+O19+POWER(10,O19-12)</f>
        <v>24.002001</v>
      </c>
      <c r="Q19" s="461"/>
      <c r="R19" s="550">
        <v>8</v>
      </c>
      <c r="S19" s="551">
        <v>8</v>
      </c>
      <c r="T19" s="551">
        <v>8</v>
      </c>
      <c r="U19" s="460">
        <f>R19+POWER(10,R19-12)+S19+POWER(10,S19-12)+T19+POWER(10,T19-12)</f>
        <v>24.000299999999999</v>
      </c>
      <c r="V19" s="461"/>
      <c r="W19" s="550">
        <v>8</v>
      </c>
      <c r="X19" s="551">
        <v>7</v>
      </c>
      <c r="Y19" s="551">
        <v>0</v>
      </c>
      <c r="Z19" s="460">
        <f>W19+POWER(10,W19-12)+X19+POWER(10,X19-12)+Y19+POWER(10,Y19-12)</f>
        <v>15.000110000000999</v>
      </c>
      <c r="AA19" s="461"/>
      <c r="AB19" s="227"/>
      <c r="AC19" s="227"/>
      <c r="AD19" s="227"/>
    </row>
    <row r="20" spans="1:30" s="212" customFormat="1" ht="10.5" customHeight="1" thickBot="1" x14ac:dyDescent="0.3">
      <c r="A20" s="227"/>
      <c r="B20" s="215" t="s">
        <v>147</v>
      </c>
      <c r="C20" s="533" t="s">
        <v>18</v>
      </c>
      <c r="D20" s="199" t="s">
        <v>14</v>
      </c>
      <c r="E20" s="216" t="s">
        <v>148</v>
      </c>
      <c r="F20" s="199"/>
      <c r="G20" s="199"/>
      <c r="H20" s="199"/>
      <c r="I20" s="199"/>
      <c r="J20" s="199"/>
      <c r="K20" s="199"/>
      <c r="L20" s="216" t="s">
        <v>148</v>
      </c>
      <c r="M20" s="581" t="s">
        <v>150</v>
      </c>
      <c r="N20" s="581"/>
      <c r="O20" s="581"/>
      <c r="P20" s="581"/>
      <c r="Q20" s="570"/>
      <c r="R20" s="581" t="s">
        <v>151</v>
      </c>
      <c r="S20" s="581"/>
      <c r="T20" s="581"/>
      <c r="U20" s="581"/>
      <c r="V20" s="570"/>
      <c r="W20" s="581" t="s">
        <v>152</v>
      </c>
      <c r="X20" s="581"/>
      <c r="Y20" s="581"/>
      <c r="Z20" s="581"/>
      <c r="AA20" s="570"/>
      <c r="AB20" s="227"/>
      <c r="AC20" s="227"/>
      <c r="AD20" s="227"/>
    </row>
    <row r="21" spans="1:30" ht="26.25" customHeight="1" x14ac:dyDescent="0.25">
      <c r="A21" s="227"/>
      <c r="B21" s="332" t="str">
        <f>IF('T2'!AF19&gt;'T2'!AF20,'T2'!AC19,IF('T2'!AF19&lt;'T2'!AF20,'T2'!AC20,"?"))</f>
        <v>BARREL RICHARD</v>
      </c>
      <c r="C21" s="534" t="str">
        <f>IF('T2'!AF19&gt;'T2'!AF20,'T2'!AD19,IF('T2'!AF19&lt;'T2'!AF20,'T2'!AD20,"?"))</f>
        <v>Handicapables</v>
      </c>
      <c r="D21" s="462">
        <v>11</v>
      </c>
      <c r="E21" s="456">
        <f>F21+G21+H21+I21+J21+K21</f>
        <v>2</v>
      </c>
      <c r="F21" s="504" t="str">
        <f>IF(P21&gt;P22,"1","0")</f>
        <v>1</v>
      </c>
      <c r="G21" s="504" t="str">
        <f>IF(U21&gt;U22,"1","0")</f>
        <v>1</v>
      </c>
      <c r="H21" s="504" t="str">
        <f>IF(Z21&gt;Z22,"1","0")</f>
        <v>0</v>
      </c>
      <c r="I21" s="505" t="str">
        <f>IF(Q21&gt;Q22,"1","0")</f>
        <v>0</v>
      </c>
      <c r="J21" s="505" t="str">
        <f>IF(V21&gt;V22,"1","0")</f>
        <v>0</v>
      </c>
      <c r="K21" s="505" t="str">
        <f>IF(AA21&gt;AA22,"1","0")</f>
        <v>0</v>
      </c>
      <c r="L21" s="456">
        <f>P21+U21+Z21+Q21+V21+AA21</f>
        <v>54.014100000002998</v>
      </c>
      <c r="M21" s="548">
        <v>9</v>
      </c>
      <c r="N21" s="549">
        <v>9</v>
      </c>
      <c r="O21" s="549">
        <v>8</v>
      </c>
      <c r="P21" s="457">
        <f>M21+POWER(10,M21-12)+N21+POWER(10,N21-12)+O21+POWER(10,O21-12)</f>
        <v>26.002099999999999</v>
      </c>
      <c r="Q21" s="458"/>
      <c r="R21" s="548">
        <v>10</v>
      </c>
      <c r="S21" s="549">
        <v>9</v>
      </c>
      <c r="T21" s="549">
        <v>9</v>
      </c>
      <c r="U21" s="457">
        <f>R21+POWER(10,R21-12)+S21+POWER(10,S21-12)+T21+POWER(10,T21-12)</f>
        <v>28.012</v>
      </c>
      <c r="V21" s="458"/>
      <c r="W21" s="548"/>
      <c r="X21" s="549"/>
      <c r="Y21" s="549"/>
      <c r="Z21" s="457">
        <f>W21+POWER(10,W21-12)+X21+POWER(10,X21-12)+Y21+POWER(10,Y21-12)</f>
        <v>3.0000000000000001E-12</v>
      </c>
      <c r="AA21" s="458"/>
      <c r="AB21" s="227"/>
      <c r="AC21" s="227"/>
      <c r="AD21" s="227"/>
    </row>
    <row r="22" spans="1:30" ht="26.25" customHeight="1" thickBot="1" x14ac:dyDescent="0.3">
      <c r="A22" s="227"/>
      <c r="B22" s="333" t="str">
        <f>IF('T2'!AF22&gt;'T2'!AF23,'T2'!AC22,IF('T2'!AF22&lt;'T2'!AF23,'T2'!AC23,"?"))</f>
        <v>MACREZ VALENTIN</v>
      </c>
      <c r="C22" s="535" t="str">
        <f>IF('T2'!AF22&gt;'T2'!AF23,'T2'!AD22,IF('T2'!AF22&lt;'T2'!AF23,'T2'!AD23,"?"))</f>
        <v>asv foyer des salines</v>
      </c>
      <c r="D22" s="463">
        <v>12</v>
      </c>
      <c r="E22" s="459">
        <f>F22+G22+H22+I22+J22+K22</f>
        <v>0</v>
      </c>
      <c r="F22" s="506" t="str">
        <f>IF(P22&gt;P21,"1","0")</f>
        <v>0</v>
      </c>
      <c r="G22" s="506" t="str">
        <f>IF(U22&gt;U21,"1","0")</f>
        <v>0</v>
      </c>
      <c r="H22" s="506" t="str">
        <f>IF(Z22&gt;Z21,"1","0")</f>
        <v>0</v>
      </c>
      <c r="I22" s="507" t="str">
        <f>IF(Q22&gt;Q21,"1","0")</f>
        <v>0</v>
      </c>
      <c r="J22" s="507" t="str">
        <f>IF(V22&gt;V21,"1","0")</f>
        <v>0</v>
      </c>
      <c r="K22" s="508" t="str">
        <f>IF(AA22&gt;AA21,"1","0")</f>
        <v>0</v>
      </c>
      <c r="L22" s="459">
        <f>P22+U22+Z22+Q22+V22+AA22</f>
        <v>42.002300000003991</v>
      </c>
      <c r="M22" s="550">
        <v>9</v>
      </c>
      <c r="N22" s="551">
        <v>8</v>
      </c>
      <c r="O22" s="551">
        <v>8</v>
      </c>
      <c r="P22" s="460">
        <f>M22+POWER(10,M22-12)+N22+POWER(10,N22-12)+O22+POWER(10,O22-12)</f>
        <v>25.001199999999997</v>
      </c>
      <c r="Q22" s="461"/>
      <c r="R22" s="550">
        <v>9</v>
      </c>
      <c r="S22" s="551">
        <v>8</v>
      </c>
      <c r="T22" s="551">
        <v>0</v>
      </c>
      <c r="U22" s="460">
        <f>R22+POWER(10,R22-12)+S22+POWER(10,S22-12)+T22+POWER(10,T22-12)</f>
        <v>17.001100000000996</v>
      </c>
      <c r="V22" s="461"/>
      <c r="W22" s="550"/>
      <c r="X22" s="551"/>
      <c r="Y22" s="551"/>
      <c r="Z22" s="460">
        <f>W22+POWER(10,W22-12)+X22+POWER(10,X22-12)+Y22+POWER(10,Y22-12)</f>
        <v>3.0000000000000001E-12</v>
      </c>
      <c r="AA22" s="461"/>
      <c r="AB22" s="227"/>
      <c r="AC22" s="227"/>
      <c r="AD22" s="227"/>
    </row>
    <row r="23" spans="1:30" ht="15.75" customHeight="1" x14ac:dyDescent="0.25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</row>
    <row r="24" spans="1:30" ht="15.75" hidden="1" customHeight="1" x14ac:dyDescent="0.25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</row>
    <row r="25" spans="1:30" ht="15.75" hidden="1" customHeight="1" x14ac:dyDescent="0.25">
      <c r="A25" s="227"/>
      <c r="B25" s="227"/>
      <c r="C25" s="227"/>
      <c r="D25" s="227"/>
      <c r="E25" s="227"/>
      <c r="F25" s="227"/>
      <c r="G25" s="227"/>
      <c r="H25" s="227"/>
      <c r="I25" s="227"/>
      <c r="J25" s="6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</row>
    <row r="26" spans="1:30" ht="15.75" hidden="1" customHeight="1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</row>
    <row r="27" spans="1:30" ht="15.75" hidden="1" customHeight="1" x14ac:dyDescent="0.45"/>
    <row r="28" spans="1:30" ht="15.75" hidden="1" customHeight="1" x14ac:dyDescent="0.45">
      <c r="B28" s="218" t="s">
        <v>176</v>
      </c>
      <c r="C28" s="218"/>
      <c r="D28" s="218"/>
      <c r="E28" s="218"/>
      <c r="L28" s="218" t="s">
        <v>177</v>
      </c>
    </row>
    <row r="29" spans="1:30" ht="15.75" hidden="1" customHeight="1" x14ac:dyDescent="0.45">
      <c r="A29" s="97">
        <v>1</v>
      </c>
      <c r="B29" s="223" t="str">
        <f>IF('T3'!E6&gt;'T3'!E7,'T3'!B6,IF('T3'!E6&lt;'T3'!E7,'T3'!B7,"?"))</f>
        <v>GOYEC LUDOVIC</v>
      </c>
      <c r="C29" s="223"/>
      <c r="D29" s="97"/>
      <c r="E29" s="223"/>
      <c r="H29" s="97">
        <v>1</v>
      </c>
      <c r="I29" s="97"/>
      <c r="J29" s="97"/>
      <c r="K29" s="97">
        <v>1</v>
      </c>
      <c r="L29" s="223" t="str">
        <f>IF('T3'!E6&lt;'T3'!E7,'T3'!B6,IF('T3'!E6&gt;'T3'!E7,'T3'!B7,"?"))</f>
        <v>CENDRIE JEAN PIERRE</v>
      </c>
    </row>
    <row r="30" spans="1:30" ht="15.75" hidden="1" customHeight="1" x14ac:dyDescent="0.45">
      <c r="A30" s="97">
        <v>2</v>
      </c>
      <c r="B30" s="223" t="str">
        <f>IF('T3'!E9&gt;'T3'!E10,'T3'!B9,IF('T3'!E9&lt;'T3'!E10,'T3'!B10,"?"))</f>
        <v>JOUSEAU NADEGE</v>
      </c>
      <c r="C30" s="223"/>
      <c r="D30" s="97"/>
      <c r="E30" s="223"/>
      <c r="H30" s="97">
        <v>2</v>
      </c>
      <c r="I30" s="97"/>
      <c r="J30" s="97"/>
      <c r="K30" s="97">
        <v>2</v>
      </c>
      <c r="L30" s="223" t="str">
        <f>IF('T3'!E9&lt;'T3'!E10,'T3'!B9,IF('T3'!E9&gt;'T3'!E10,'T3'!B10,"?"))</f>
        <v>MORIN MELODIE</v>
      </c>
    </row>
    <row r="31" spans="1:30" ht="15.75" hidden="1" customHeight="1" x14ac:dyDescent="0.45">
      <c r="A31" s="97">
        <v>3</v>
      </c>
      <c r="B31" s="223" t="str">
        <f>IF('T3'!E12&gt;'T3'!E13,'T3'!B12,IF('T3'!E12&lt;'T3'!E13,'T3'!B13,"?"))</f>
        <v>ROBERT SOPHIE</v>
      </c>
      <c r="C31" s="223"/>
      <c r="D31" s="97"/>
      <c r="E31" s="223"/>
      <c r="H31" s="97">
        <v>3</v>
      </c>
      <c r="I31" s="97"/>
      <c r="J31" s="97"/>
      <c r="K31" s="97">
        <v>3</v>
      </c>
      <c r="L31" s="223" t="str">
        <f>IF('T3'!E12&lt;'T3'!E13,'T3'!B12,IF('T3'!E12&gt;'T3'!E13,'T3'!B13,"?"))</f>
        <v>PEINET NOEL</v>
      </c>
    </row>
    <row r="32" spans="1:30" ht="15.75" hidden="1" customHeight="1" x14ac:dyDescent="0.45">
      <c r="A32" s="97">
        <v>4</v>
      </c>
      <c r="B32" s="223" t="str">
        <f>IF('T3'!E15&gt;'T3'!E16,'T3'!B15,IF('T3'!E15&lt;'T3'!E16,'T3'!B16,"?"))</f>
        <v>LEGRIS LEA</v>
      </c>
      <c r="C32" s="223"/>
      <c r="D32" s="97"/>
      <c r="E32" s="223"/>
      <c r="H32" s="97">
        <v>4</v>
      </c>
      <c r="I32" s="97"/>
      <c r="J32" s="97"/>
      <c r="K32" s="97">
        <v>4</v>
      </c>
      <c r="L32" s="223" t="str">
        <f>IF('T3'!E15&lt;'T3'!E16,'T3'!B15,IF('T3'!E15&gt;'T3'!E16,'T3'!B16,"?"))</f>
        <v>GOYAULT GWENDOLINE</v>
      </c>
    </row>
    <row r="33" spans="1:12" ht="15.75" hidden="1" customHeight="1" x14ac:dyDescent="0.45">
      <c r="A33" s="97">
        <v>5</v>
      </c>
      <c r="B33" s="223" t="str">
        <f>IF('T3'!E18&gt;'T3'!E19,'T3'!B18,IF('T3'!E18&lt;'T3'!E19,'T3'!B19,"?"))</f>
        <v>VERITE ALEXIS</v>
      </c>
      <c r="C33" s="223"/>
      <c r="D33" s="97"/>
      <c r="E33" s="223"/>
      <c r="H33" s="97">
        <v>5</v>
      </c>
      <c r="I33" s="97"/>
      <c r="J33" s="97"/>
      <c r="K33" s="97">
        <v>5</v>
      </c>
      <c r="L33" s="223" t="str">
        <f>IF('T3'!E18&lt;'T3'!E19,'T3'!B18,IF('T3'!E18&gt;'T3'!E19,'T3'!B19,"?"))</f>
        <v>MASCHINOT CELINE</v>
      </c>
    </row>
    <row r="34" spans="1:12" ht="15.75" hidden="1" customHeight="1" x14ac:dyDescent="0.45">
      <c r="A34" s="97">
        <v>6</v>
      </c>
      <c r="B34" s="223" t="str">
        <f>IF('T3'!E21&gt;'T3'!E22,'T3'!B21,IF('T3'!E21&lt;'T3'!E22,'T3'!B22,"?"))</f>
        <v>BARREL RICHARD</v>
      </c>
      <c r="C34" s="223"/>
      <c r="D34" s="97"/>
      <c r="E34" s="223"/>
      <c r="H34" s="97">
        <v>6</v>
      </c>
      <c r="I34" s="97"/>
      <c r="J34" s="97"/>
      <c r="K34" s="97">
        <v>6</v>
      </c>
      <c r="L34" s="223" t="str">
        <f>IF('T3'!E21&lt;'T3'!E22,'T3'!B21,IF('T3'!E21&gt;'T3'!E22,'T3'!B22,"?"))</f>
        <v>MACREZ VALENTIN</v>
      </c>
    </row>
    <row r="35" spans="1:12" ht="15.75" hidden="1" customHeight="1" x14ac:dyDescent="0.45"/>
    <row r="36" spans="1:12" ht="15.75" hidden="1" customHeight="1" x14ac:dyDescent="0.45"/>
    <row r="37" spans="1:12" ht="15.75" hidden="1" customHeight="1" x14ac:dyDescent="0.45"/>
    <row r="38" spans="1:12" ht="15.75" hidden="1" customHeight="1" x14ac:dyDescent="0.45"/>
    <row r="39" spans="1:12" ht="15.75" hidden="1" customHeight="1" x14ac:dyDescent="0.45"/>
    <row r="40" spans="1:12" ht="15.75" hidden="1" customHeight="1" x14ac:dyDescent="0.45"/>
    <row r="41" spans="1:12" ht="15.75" hidden="1" customHeight="1" x14ac:dyDescent="0.45"/>
    <row r="42" spans="1:12" ht="15.75" hidden="1" customHeight="1" x14ac:dyDescent="0.45"/>
    <row r="43" spans="1:12" ht="15.75" hidden="1" customHeight="1" x14ac:dyDescent="0.45"/>
    <row r="44" spans="1:12" ht="15.75" hidden="1" customHeight="1" x14ac:dyDescent="0.45"/>
    <row r="45" spans="1:12" ht="15.75" hidden="1" customHeight="1" x14ac:dyDescent="0.45"/>
    <row r="46" spans="1:12" ht="15.75" hidden="1" customHeight="1" x14ac:dyDescent="0.45"/>
    <row r="47" spans="1:12" ht="15.75" hidden="1" customHeight="1" x14ac:dyDescent="0.45"/>
    <row r="48" spans="1:12" ht="15.75" hidden="1" customHeight="1" x14ac:dyDescent="0.45"/>
    <row r="49" ht="15.75" hidden="1" customHeight="1" x14ac:dyDescent="0.45"/>
    <row r="50" ht="15.75" hidden="1" customHeight="1" x14ac:dyDescent="0.45"/>
    <row r="51" ht="15.75" hidden="1" customHeight="1" x14ac:dyDescent="0.45"/>
    <row r="52" ht="15.75" hidden="1" customHeight="1" x14ac:dyDescent="0.45"/>
    <row r="53" ht="15.75" hidden="1" customHeight="1" x14ac:dyDescent="0.45"/>
    <row r="54" ht="15.75" hidden="1" customHeight="1" x14ac:dyDescent="0.45"/>
    <row r="55" ht="15.75" hidden="1" customHeight="1" x14ac:dyDescent="0.45"/>
    <row r="56" ht="15.75" hidden="1" customHeight="1" x14ac:dyDescent="0.45"/>
    <row r="57" ht="15.75" hidden="1" customHeight="1" x14ac:dyDescent="0.45"/>
    <row r="58" ht="15.75" hidden="1" customHeight="1" x14ac:dyDescent="0.45"/>
    <row r="59" ht="15.75" hidden="1" customHeight="1" x14ac:dyDescent="0.45"/>
    <row r="60" ht="15.75" hidden="1" customHeight="1" x14ac:dyDescent="0.45"/>
    <row r="61" ht="15.75" hidden="1" customHeight="1" x14ac:dyDescent="0.45"/>
    <row r="62" ht="15.75" hidden="1" customHeight="1" x14ac:dyDescent="0.45"/>
    <row r="63" ht="15.75" hidden="1" customHeight="1" x14ac:dyDescent="0.45"/>
    <row r="64" ht="15.75" hidden="1" customHeight="1" x14ac:dyDescent="0.45"/>
    <row r="65" ht="15.75" hidden="1" customHeight="1" x14ac:dyDescent="0.45"/>
    <row r="66" ht="15.75" hidden="1" customHeight="1" x14ac:dyDescent="0.45"/>
    <row r="67" ht="15.75" hidden="1" customHeight="1" x14ac:dyDescent="0.45"/>
    <row r="68" ht="15.75" hidden="1" customHeight="1" x14ac:dyDescent="0.45"/>
    <row r="69" ht="15.75" hidden="1" customHeight="1" x14ac:dyDescent="0.45"/>
    <row r="70" ht="15.75" hidden="1" customHeight="1" x14ac:dyDescent="0.45"/>
    <row r="71" ht="15.75" hidden="1" customHeight="1" x14ac:dyDescent="0.45"/>
    <row r="72" ht="15.75" hidden="1" customHeight="1" x14ac:dyDescent="0.45"/>
    <row r="73" ht="15.75" hidden="1" customHeight="1" x14ac:dyDescent="0.45"/>
    <row r="74" ht="15.75" hidden="1" customHeight="1" x14ac:dyDescent="0.45"/>
    <row r="75" ht="15.75" hidden="1" customHeight="1" x14ac:dyDescent="0.45"/>
    <row r="76" ht="15.75" hidden="1" customHeight="1" x14ac:dyDescent="0.45"/>
    <row r="77" ht="15.75" hidden="1" customHeight="1" x14ac:dyDescent="0.45"/>
    <row r="78" ht="15.75" hidden="1" customHeight="1" x14ac:dyDescent="0.45"/>
    <row r="79" ht="15.75" hidden="1" customHeight="1" x14ac:dyDescent="0.45"/>
  </sheetData>
  <sheetProtection algorithmName="SHA-512" hashValue="UkdloKRGpAx+SX9cLyPBY/ZhoDz1QBvbshmFNpb0/uemWgw+ZN7s9NPa5Yr7XRGm9vJCd3g9j58cD35eK15Q3w==" saltValue="4522eZsnYL22vg3EULyiQA==" spinCount="100000" sheet="1" objects="1" scenarios="1" selectLockedCells="1" selectUnlockedCells="1"/>
  <mergeCells count="19">
    <mergeCell ref="E2:M3"/>
    <mergeCell ref="M5:P5"/>
    <mergeCell ref="R5:U5"/>
    <mergeCell ref="W5:Z5"/>
    <mergeCell ref="M8:P8"/>
    <mergeCell ref="R8:U8"/>
    <mergeCell ref="W8:Z8"/>
    <mergeCell ref="M11:P11"/>
    <mergeCell ref="R11:U11"/>
    <mergeCell ref="W11:Z11"/>
    <mergeCell ref="M14:P14"/>
    <mergeCell ref="R14:U14"/>
    <mergeCell ref="W14:Z14"/>
    <mergeCell ref="M17:P17"/>
    <mergeCell ref="R17:U17"/>
    <mergeCell ref="W17:Z17"/>
    <mergeCell ref="M20:P20"/>
    <mergeCell ref="R20:U20"/>
    <mergeCell ref="W20:Z20"/>
  </mergeCells>
  <conditionalFormatting sqref="E6:E7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Symbols">
        <cfvo type="percent" val="0"/>
        <cfvo type="percent" val="33"/>
        <cfvo type="percent" val="67"/>
      </iconSet>
    </cfRule>
    <cfRule type="iconSet" priority="98">
      <iconSet iconSet="3Symbols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Symbols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">
      <iconSet iconSet="3Symbols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0 E12:E13 E15:E16 E18:E19 E21:E2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Symbols">
        <cfvo type="percent" val="0"/>
        <cfvo type="percent" val="33"/>
        <cfvo type="percent" val="67"/>
      </iconSet>
    </cfRule>
  </conditionalFormatting>
  <conditionalFormatting sqref="E9:E10 E12:E13 E15:E16 E18:E19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Symbols">
        <cfvo type="percent" val="0"/>
        <cfvo type="percent" val="33"/>
        <cfvo type="percent" val="67"/>
      </iconSet>
    </cfRule>
  </conditionalFormatting>
  <conditionalFormatting sqref="E9:E10 E12:E13 E15:E16">
    <cfRule type="iconSet" priority="121">
      <iconSet iconSet="3Symbols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0 E12:E13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Symbols">
        <cfvo type="percent" val="0"/>
        <cfvo type="percent" val="33"/>
        <cfvo type="percent" val="67"/>
      </iconSet>
    </cfRule>
  </conditionalFormatting>
  <conditionalFormatting sqref="E9:E10">
    <cfRule type="iconSet" priority="88">
      <iconSet iconSet="3Symbols">
        <cfvo type="percent" val="0"/>
        <cfvo type="percent" val="33"/>
        <cfvo type="percent" val="67"/>
      </iconSet>
    </cfRule>
    <cfRule type="iconSet" priority="16">
      <iconSet iconSet="3Symbols">
        <cfvo type="percent" val="0"/>
        <cfvo type="percent" val="33"/>
        <cfvo type="percent" val="67"/>
      </iconSet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Symbols">
        <cfvo type="percent" val="0"/>
        <cfvo type="percent" val="33"/>
        <cfvo type="percent" val="67"/>
      </iconSet>
    </cfRule>
    <cfRule type="iconSet" priority="80">
      <iconSet iconSet="3Symbols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">
      <iconSet iconSet="3Symbols">
        <cfvo type="percent" val="0"/>
        <cfvo type="percent" val="33"/>
        <cfvo type="percent" val="67"/>
      </iconSet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Symbols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Symbols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">
      <iconSet iconSet="3Symbols">
        <cfvo type="percent" val="0"/>
        <cfvo type="percent" val="33"/>
        <cfvo type="percent" val="67"/>
      </iconSet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">
      <iconSet iconSet="3Symbols">
        <cfvo type="percent" val="0"/>
        <cfvo type="percent" val="33"/>
        <cfvo type="percent" val="67"/>
      </iconSet>
    </cfRule>
    <cfRule type="iconSet" priority="52">
      <iconSet iconSet="3Symbol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Symbols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 iconSet="3Symbols">
        <cfvo type="percent" val="0"/>
        <cfvo type="percent" val="33"/>
        <cfvo type="percent" val="67"/>
      </iconSet>
    </cfRule>
    <cfRule type="iconSet" priority="8">
      <iconSet iconSet="3Symbols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Symbols">
        <cfvo type="percent" val="0"/>
        <cfvo type="percent" val="33"/>
        <cfvo type="percent" val="67"/>
      </iconSet>
    </cfRule>
    <cfRule type="iconSet" priority="62">
      <iconSet iconSet="3Symbol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Symbols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E13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Symbols">
        <cfvo type="percent" val="0"/>
        <cfvo type="percent" val="33"/>
        <cfvo type="percent" val="67"/>
      </iconSet>
    </cfRule>
  </conditionalFormatting>
  <conditionalFormatting sqref="E15:E16">
    <cfRule type="iconSet" priority="159">
      <iconSet iconSet="3Symbols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19">
    <cfRule type="iconSet" priority="161">
      <iconSet iconSet="3Symbols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E22">
    <cfRule type="iconSet" priority="163">
      <iconSet iconSet="3Symbols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K7 F9:K10 F12:K13 F15:K16 F18:K19 F21:K22">
    <cfRule type="colorScale" priority="137">
      <colorScale>
        <cfvo type="min"/>
        <cfvo type="max"/>
        <color rgb="FFFFEF9C"/>
        <color rgb="FFFF7128"/>
      </colorScale>
    </cfRule>
  </conditionalFormatting>
  <conditionalFormatting sqref="F6:K7 F9:K10">
    <cfRule type="colorScale" priority="138">
      <colorScale>
        <cfvo type="min"/>
        <cfvo type="max"/>
        <color rgb="FFFFEF9C"/>
        <color rgb="FFFF7128"/>
      </colorScale>
    </cfRule>
  </conditionalFormatting>
  <conditionalFormatting sqref="F6:K7">
    <cfRule type="colorScale" priority="136">
      <colorScale>
        <cfvo type="min"/>
        <cfvo type="max"/>
        <color rgb="FFFFEF9C"/>
        <color rgb="FFFF7128"/>
      </colorScale>
    </cfRule>
    <cfRule type="colorScale" priority="97">
      <colorScale>
        <cfvo type="min"/>
        <cfvo type="max"/>
        <color rgb="FFFFEF9C"/>
        <color rgb="FFFF7128"/>
      </colorScale>
    </cfRule>
    <cfRule type="colorScale" priority="100">
      <colorScale>
        <cfvo type="min"/>
        <cfvo type="max"/>
        <color rgb="FFFFEF9C"/>
        <color rgb="FFFF7128"/>
      </colorScale>
    </cfRule>
    <cfRule type="colorScale" priority="105">
      <colorScale>
        <cfvo type="min"/>
        <cfvo type="max"/>
        <color rgb="FFFFEF9C"/>
        <color rgb="FFFF7128"/>
      </colorScale>
    </cfRule>
    <cfRule type="colorScale" priority="108">
      <colorScale>
        <cfvo type="min"/>
        <cfvo type="max"/>
        <color rgb="FFFFEF9C"/>
        <color rgb="FFFF7128"/>
      </colorScale>
    </cfRule>
    <cfRule type="colorScale" priority="111">
      <colorScale>
        <cfvo type="min"/>
        <cfvo type="max"/>
        <color rgb="FFFFEF9C"/>
        <color rgb="FFFF7128"/>
      </colorScale>
    </cfRule>
  </conditionalFormatting>
  <conditionalFormatting sqref="F9:K10 F12:K13 F15:K16 F18:K19 F21:K22">
    <cfRule type="colorScale" priority="21">
      <colorScale>
        <cfvo type="min"/>
        <cfvo type="max"/>
        <color rgb="FFFFEF9C"/>
        <color rgb="FFFF7128"/>
      </colorScale>
    </cfRule>
  </conditionalFormatting>
  <conditionalFormatting sqref="F9:K10 F12:K13 F15:K16 F18:K19">
    <cfRule type="colorScale" priority="39">
      <colorScale>
        <cfvo type="min"/>
        <cfvo type="max"/>
        <color rgb="FFFFEF9C"/>
        <color rgb="FFFF7128"/>
      </colorScale>
    </cfRule>
  </conditionalFormatting>
  <conditionalFormatting sqref="F9:K10 F12:K13 F15:K16">
    <cfRule type="colorScale" priority="57">
      <colorScale>
        <cfvo type="min"/>
        <cfvo type="max"/>
        <color rgb="FFFFEF9C"/>
        <color rgb="FFFF7128"/>
      </colorScale>
    </cfRule>
  </conditionalFormatting>
  <conditionalFormatting sqref="F9:K10 F12:K13">
    <cfRule type="colorScale" priority="75">
      <colorScale>
        <cfvo type="min"/>
        <cfvo type="max"/>
        <color rgb="FFFFEF9C"/>
        <color rgb="FFFF7128"/>
      </colorScale>
    </cfRule>
  </conditionalFormatting>
  <conditionalFormatting sqref="F9:K10">
    <cfRule type="colorScale" priority="36">
      <colorScale>
        <cfvo type="min"/>
        <cfvo type="max"/>
        <color rgb="FFFFEF9C"/>
        <color rgb="FFFF7128"/>
      </colorScale>
    </cfRule>
    <cfRule type="colorScale" priority="7">
      <colorScale>
        <cfvo type="min"/>
        <cfvo type="max"/>
        <color rgb="FFFFEF9C"/>
        <color rgb="FFFF7128"/>
      </colorScale>
    </cfRule>
    <cfRule type="colorScale" priority="10">
      <colorScale>
        <cfvo type="min"/>
        <cfvo type="max"/>
        <color rgb="FFFFEF9C"/>
        <color rgb="FFFF7128"/>
      </colorScale>
    </cfRule>
    <cfRule type="colorScale" priority="93">
      <colorScale>
        <cfvo type="min"/>
        <cfvo type="max"/>
        <color rgb="FFFFEF9C"/>
        <color rgb="FFFF7128"/>
      </colorScale>
    </cfRule>
    <cfRule type="colorScale" priority="15">
      <colorScale>
        <cfvo type="min"/>
        <cfvo type="max"/>
        <color rgb="FFFFEF9C"/>
        <color rgb="FFFF7128"/>
      </colorScale>
    </cfRule>
    <cfRule type="colorScale" priority="18">
      <colorScale>
        <cfvo type="min"/>
        <cfvo type="max"/>
        <color rgb="FFFFEF9C"/>
        <color rgb="FFFF7128"/>
      </colorScale>
    </cfRule>
    <cfRule type="colorScale" priority="72">
      <colorScale>
        <cfvo type="min"/>
        <cfvo type="max"/>
        <color rgb="FFFFEF9C"/>
        <color rgb="FFFF7128"/>
      </colorScale>
    </cfRule>
    <cfRule type="colorScale" priority="82">
      <colorScale>
        <cfvo type="min"/>
        <cfvo type="max"/>
        <color rgb="FFFFEF9C"/>
        <color rgb="FFFF7128"/>
      </colorScale>
    </cfRule>
    <cfRule type="colorScale" priority="87">
      <colorScale>
        <cfvo type="min"/>
        <cfvo type="max"/>
        <color rgb="FFFFEF9C"/>
        <color rgb="FFFF7128"/>
      </colorScale>
    </cfRule>
    <cfRule type="colorScale" priority="135">
      <colorScale>
        <cfvo type="min"/>
        <cfvo type="max"/>
        <color rgb="FFFFEF9C"/>
        <color rgb="FFFF7128"/>
      </colorScale>
    </cfRule>
    <cfRule type="colorScale" priority="90">
      <colorScale>
        <cfvo type="min"/>
        <cfvo type="max"/>
        <color rgb="FFFFEF9C"/>
        <color rgb="FFFF7128"/>
      </colorScale>
    </cfRule>
    <cfRule type="colorScale" priority="69">
      <colorScale>
        <cfvo type="min"/>
        <cfvo type="max"/>
        <color rgb="FFFFEF9C"/>
        <color rgb="FFFF7128"/>
      </colorScale>
    </cfRule>
    <cfRule type="colorScale" priority="46">
      <colorScale>
        <cfvo type="min"/>
        <cfvo type="max"/>
        <color rgb="FFFFEF9C"/>
        <color rgb="FFFF7128"/>
      </colorScale>
    </cfRule>
    <cfRule type="colorScale" priority="43">
      <colorScale>
        <cfvo type="min"/>
        <cfvo type="max"/>
        <color rgb="FFFFEF9C"/>
        <color rgb="FFFF7128"/>
      </colorScale>
    </cfRule>
    <cfRule type="colorScale" priority="61">
      <colorScale>
        <cfvo type="min"/>
        <cfvo type="max"/>
        <color rgb="FFFFEF9C"/>
        <color rgb="FFFF7128"/>
      </colorScale>
    </cfRule>
    <cfRule type="colorScale" priority="64">
      <colorScale>
        <cfvo type="min"/>
        <cfvo type="max"/>
        <color rgb="FFFFEF9C"/>
        <color rgb="FFFF7128"/>
      </colorScale>
    </cfRule>
    <cfRule type="colorScale" priority="51">
      <colorScale>
        <cfvo type="min"/>
        <cfvo type="max"/>
        <color rgb="FFFFEF9C"/>
        <color rgb="FFFF7128"/>
      </colorScale>
    </cfRule>
    <cfRule type="colorScale" priority="28">
      <colorScale>
        <cfvo type="min"/>
        <cfvo type="max"/>
        <color rgb="FFFFEF9C"/>
        <color rgb="FFFF7128"/>
      </colorScale>
    </cfRule>
    <cfRule type="colorScale" priority="54">
      <colorScale>
        <cfvo type="min"/>
        <cfvo type="max"/>
        <color rgb="FFFFEF9C"/>
        <color rgb="FFFF7128"/>
      </colorScale>
    </cfRule>
    <cfRule type="colorScale" priority="33">
      <colorScale>
        <cfvo type="min"/>
        <cfvo type="max"/>
        <color rgb="FFFFEF9C"/>
        <color rgb="FFFF7128"/>
      </colorScale>
    </cfRule>
    <cfRule type="colorScale" priority="25">
      <colorScale>
        <cfvo type="min"/>
        <cfvo type="max"/>
        <color rgb="FFFFEF9C"/>
        <color rgb="FFFF7128"/>
      </colorScale>
    </cfRule>
    <cfRule type="colorScale" priority="79">
      <colorScale>
        <cfvo type="min"/>
        <cfvo type="max"/>
        <color rgb="FFFFEF9C"/>
        <color rgb="FFFF7128"/>
      </colorScale>
    </cfRule>
  </conditionalFormatting>
  <conditionalFormatting sqref="F12:K13">
    <cfRule type="colorScale" priority="134">
      <colorScale>
        <cfvo type="min"/>
        <cfvo type="max"/>
        <color rgb="FFFFEF9C"/>
        <color rgb="FFFF7128"/>
      </colorScale>
    </cfRule>
  </conditionalFormatting>
  <conditionalFormatting sqref="F15:K16">
    <cfRule type="colorScale" priority="133">
      <colorScale>
        <cfvo type="min"/>
        <cfvo type="max"/>
        <color rgb="FFFFEF9C"/>
        <color rgb="FFFF7128"/>
      </colorScale>
    </cfRule>
  </conditionalFormatting>
  <conditionalFormatting sqref="F18:K19">
    <cfRule type="colorScale" priority="132">
      <colorScale>
        <cfvo type="min"/>
        <cfvo type="max"/>
        <color rgb="FFFFEF9C"/>
        <color rgb="FFFF7128"/>
      </colorScale>
    </cfRule>
  </conditionalFormatting>
  <conditionalFormatting sqref="F21:K22">
    <cfRule type="colorScale" priority="131">
      <colorScale>
        <cfvo type="min"/>
        <cfvo type="max"/>
        <color rgb="FFFFEF9C"/>
        <color rgb="FFFF7128"/>
      </colorScale>
    </cfRule>
  </conditionalFormatting>
  <conditionalFormatting sqref="L6:L7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Symbols">
        <cfvo type="percent" val="0"/>
        <cfvo type="percent" val="33"/>
        <cfvo type="percent" val="67"/>
      </iconSet>
    </cfRule>
    <cfRule type="iconSet" priority="112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">
      <iconSet iconSet="3Symbols">
        <cfvo type="percent" val="0"/>
        <cfvo type="percent" val="33"/>
        <cfvo type="percent" val="67"/>
      </iconSet>
    </cfRule>
  </conditionalFormatting>
  <conditionalFormatting sqref="L9:L10 L12:L13 L15:L16 L18:L19 L21:L22">
    <cfRule type="iconSet" priority="22">
      <iconSet iconSet="3Symbols">
        <cfvo type="percent" val="0"/>
        <cfvo type="percent" val="33"/>
        <cfvo type="percent" val="67"/>
      </iconSet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 L12:L13 L15:L16 L18:L19">
    <cfRule type="iconSet" priority="40">
      <iconSet iconSet="3Symbols">
        <cfvo type="percent" val="0"/>
        <cfvo type="percent" val="33"/>
        <cfvo type="percent" val="67"/>
      </iconSet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 L12:L13 L15:L1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">
      <iconSet iconSet="3Symbols">
        <cfvo type="percent" val="0"/>
        <cfvo type="percent" val="33"/>
        <cfvo type="percent" val="67"/>
      </iconSet>
    </cfRule>
  </conditionalFormatting>
  <conditionalFormatting sqref="L9:L10 L12:L13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">
      <iconSet iconSet="3Symbols">
        <cfvo type="percent" val="0"/>
        <cfvo type="percent" val="33"/>
        <cfvo type="percent" val="67"/>
      </iconSet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">
    <cfRule type="iconSet" priority="48">
      <iconSet iconSet="3Symbols">
        <cfvo type="percent" val="0"/>
        <cfvo type="percent" val="33"/>
        <cfvo type="percent" val="67"/>
      </iconSet>
    </cfRule>
    <cfRule type="iconSet" priority="66">
      <iconSet iconSet="3Symbols">
        <cfvo type="percent" val="0"/>
        <cfvo type="percent" val="33"/>
        <cfvo type="percent" val="67"/>
      </iconSet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">
      <iconSet iconSet="3Symbols">
        <cfvo type="percent" val="0"/>
        <cfvo type="percent" val="33"/>
        <cfvo type="percent" val="67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4">
      <iconSet iconSet="3Symbols">
        <cfvo type="percent" val="0"/>
        <cfvo type="percent" val="33"/>
        <cfvo type="percent" val="67"/>
      </iconSet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4">
      <iconSet iconSet="3Symbols">
        <cfvo type="percent" val="0"/>
        <cfvo type="percent" val="33"/>
        <cfvo type="percent" val="67"/>
      </iconSet>
    </cfRule>
    <cfRule type="iconSet" priority="145">
      <iconSet iconSet="3Symbols">
        <cfvo type="percent" val="0"/>
        <cfvo type="percent" val="33"/>
        <cfvo type="percent" val="67"/>
      </iconSet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">
      <iconSet iconSet="3Symbols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:L13">
    <cfRule type="iconSet" priority="147">
      <iconSet iconSet="3Symbols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:L16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Symbols">
        <cfvo type="percent" val="0"/>
        <cfvo type="percent" val="33"/>
        <cfvo type="percent" val="67"/>
      </iconSet>
    </cfRule>
  </conditionalFormatting>
  <conditionalFormatting sqref="L18:L19">
    <cfRule type="iconSet" priority="151">
      <iconSet iconSet="3Symbols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1:L22">
    <cfRule type="iconSet" priority="153">
      <iconSet iconSet="3Symbols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:O7 R6:T7 W6:Y7 M9:O10 R9:T10 W9:Y10 M12:O13 R12:T13 W12:Y13 M15:O16 R15:T16 W15:Y16 M18:O19 R18:T19 W18:Y19 M21:O22 R21:T22 W21:Y22">
    <cfRule type="cellIs" dxfId="28" priority="1" operator="equal">
      <formula>10</formula>
    </cfRule>
    <cfRule type="cellIs" dxfId="27" priority="5" operator="equal">
      <formula>1</formula>
    </cfRule>
    <cfRule type="cellIs" dxfId="26" priority="4" operator="between">
      <formula>2</formula>
      <formula>4</formula>
    </cfRule>
    <cfRule type="cellIs" dxfId="25" priority="3" operator="between">
      <formula>5</formula>
      <formula>7</formula>
    </cfRule>
    <cfRule type="cellIs" dxfId="24" priority="2" operator="between">
      <formula>8</formula>
      <formula>9</formula>
    </cfRule>
  </conditionalFormatting>
  <conditionalFormatting sqref="P6:Q7 P9:Q10">
    <cfRule type="colorScale" priority="140">
      <colorScale>
        <cfvo type="min"/>
        <cfvo type="max"/>
        <color rgb="FFFFEF9C"/>
        <color rgb="FF63BE7B"/>
      </colorScale>
    </cfRule>
  </conditionalFormatting>
  <conditionalFormatting sqref="Q21:Q22 Q6:Q7 Q9:Q10 Q12:Q13 Q15:Q16 Q18:Q19">
    <cfRule type="colorScale" priority="116">
      <colorScale>
        <cfvo type="min"/>
        <cfvo type="max"/>
        <color rgb="FFFFEF9C"/>
        <color rgb="FF63BE7B"/>
      </colorScale>
    </cfRule>
  </conditionalFormatting>
  <conditionalFormatting sqref="V21:V22 V6:V7 V9:V10 V12:V13 V15:V16 V18:V19">
    <cfRule type="colorScale" priority="115">
      <colorScale>
        <cfvo type="min"/>
        <cfvo type="max"/>
        <color rgb="FFFFEF9C"/>
        <color rgb="FF63BE7B"/>
      </colorScale>
    </cfRule>
  </conditionalFormatting>
  <conditionalFormatting sqref="Z21:Z22 U9:V10 Z9:Z10 U21:V22 Z12:Z13 Z15:Z16 U12:V13 U15:V16 P12:Q13 P15:Q16 P9:Q10 Z6:Z7 U6:V7 P6:Q7 U18:V19 Z18:Z19 P18:Q19 P21:Q22">
    <cfRule type="colorScale" priority="142">
      <colorScale>
        <cfvo type="min"/>
        <cfvo type="max"/>
        <color rgb="FFFFEF9C"/>
        <color rgb="FF63BE7B"/>
      </colorScale>
    </cfRule>
  </conditionalFormatting>
  <conditionalFormatting sqref="AA21:AA22 AA6:AA7 AA9:AA10 AA12:AA13 AA15:AA16 AA18:AA19">
    <cfRule type="colorScale" priority="114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19685039370078741" top="0.31496062992125984" bottom="0.23622047244094491" header="0.39370078740157483" footer="0.15748031496062992"/>
  <pageSetup paperSize="9" scale="83" orientation="landscape" horizontalDpi="300" verticalDpi="300" r:id="rId1"/>
  <headerFooter alignWithMargins="0">
    <oddHeader>&amp;C&amp;"Tahoma,Gras"&amp;18&amp;F&amp;14
&amp;24 3ème tour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39997558519241921"/>
  </sheetPr>
  <dimension ref="A1:Q67"/>
  <sheetViews>
    <sheetView showGridLines="0" view="pageBreakPreview" topLeftCell="A7" zoomScaleNormal="70" zoomScaleSheetLayoutView="100" workbookViewId="0">
      <selection activeCell="F8" sqref="F8:F11"/>
    </sheetView>
  </sheetViews>
  <sheetFormatPr baseColWidth="10" defaultColWidth="11.42578125" defaultRowHeight="12.75" x14ac:dyDescent="0.2"/>
  <cols>
    <col min="1" max="1" width="4.85546875" style="130" customWidth="1"/>
    <col min="2" max="2" width="5" style="43" customWidth="1"/>
    <col min="3" max="3" width="3" style="43" customWidth="1"/>
    <col min="4" max="4" width="4.42578125" style="43" customWidth="1"/>
    <col min="5" max="5" width="0.5703125" style="43" customWidth="1"/>
    <col min="6" max="6" width="25.5703125" style="43" bestFit="1" customWidth="1"/>
    <col min="7" max="7" width="9.7109375" style="43" customWidth="1"/>
    <col min="8" max="10" width="7.7109375" style="43" customWidth="1"/>
    <col min="11" max="12" width="7.7109375" style="47" customWidth="1"/>
    <col min="13" max="14" width="7.7109375" style="43" customWidth="1"/>
    <col min="15" max="15" width="1.7109375" style="43" customWidth="1"/>
    <col min="16" max="16" width="13.28515625" style="43" bestFit="1" customWidth="1"/>
    <col min="17" max="17" width="1.85546875" style="43" customWidth="1"/>
    <col min="18" max="238" width="11.42578125" style="43"/>
    <col min="239" max="239" width="2.28515625" style="43" customWidth="1"/>
    <col min="240" max="241" width="11.42578125" style="43"/>
    <col min="242" max="242" width="4.85546875" style="43" customWidth="1"/>
    <col min="243" max="244" width="5.140625" style="43" customWidth="1"/>
    <col min="245" max="245" width="6.28515625" style="43" customWidth="1"/>
    <col min="246" max="246" width="5.7109375" style="43" customWidth="1"/>
    <col min="247" max="247" width="5.42578125" style="43" customWidth="1"/>
    <col min="248" max="248" width="3.85546875" style="43" customWidth="1"/>
    <col min="249" max="249" width="8" style="43" customWidth="1"/>
    <col min="250" max="250" width="8.85546875" style="43" customWidth="1"/>
    <col min="251" max="494" width="11.42578125" style="43"/>
    <col min="495" max="495" width="2.28515625" style="43" customWidth="1"/>
    <col min="496" max="497" width="11.42578125" style="43"/>
    <col min="498" max="498" width="4.85546875" style="43" customWidth="1"/>
    <col min="499" max="500" width="5.140625" style="43" customWidth="1"/>
    <col min="501" max="501" width="6.28515625" style="43" customWidth="1"/>
    <col min="502" max="502" width="5.7109375" style="43" customWidth="1"/>
    <col min="503" max="503" width="5.42578125" style="43" customWidth="1"/>
    <col min="504" max="504" width="3.85546875" style="43" customWidth="1"/>
    <col min="505" max="505" width="8" style="43" customWidth="1"/>
    <col min="506" max="506" width="8.85546875" style="43" customWidth="1"/>
    <col min="507" max="750" width="11.42578125" style="43"/>
    <col min="751" max="751" width="2.28515625" style="43" customWidth="1"/>
    <col min="752" max="753" width="11.42578125" style="43"/>
    <col min="754" max="754" width="4.85546875" style="43" customWidth="1"/>
    <col min="755" max="756" width="5.140625" style="43" customWidth="1"/>
    <col min="757" max="757" width="6.28515625" style="43" customWidth="1"/>
    <col min="758" max="758" width="5.7109375" style="43" customWidth="1"/>
    <col min="759" max="759" width="5.42578125" style="43" customWidth="1"/>
    <col min="760" max="760" width="3.85546875" style="43" customWidth="1"/>
    <col min="761" max="761" width="8" style="43" customWidth="1"/>
    <col min="762" max="762" width="8.85546875" style="43" customWidth="1"/>
    <col min="763" max="1006" width="11.42578125" style="43"/>
    <col min="1007" max="1007" width="2.28515625" style="43" customWidth="1"/>
    <col min="1008" max="1009" width="11.42578125" style="43"/>
    <col min="1010" max="1010" width="4.85546875" style="43" customWidth="1"/>
    <col min="1011" max="1012" width="5.140625" style="43" customWidth="1"/>
    <col min="1013" max="1013" width="6.28515625" style="43" customWidth="1"/>
    <col min="1014" max="1014" width="5.7109375" style="43" customWidth="1"/>
    <col min="1015" max="1015" width="5.42578125" style="43" customWidth="1"/>
    <col min="1016" max="1016" width="3.85546875" style="43" customWidth="1"/>
    <col min="1017" max="1017" width="8" style="43" customWidth="1"/>
    <col min="1018" max="1018" width="8.85546875" style="43" customWidth="1"/>
    <col min="1019" max="1262" width="11.42578125" style="43"/>
    <col min="1263" max="1263" width="2.28515625" style="43" customWidth="1"/>
    <col min="1264" max="1265" width="11.42578125" style="43"/>
    <col min="1266" max="1266" width="4.85546875" style="43" customWidth="1"/>
    <col min="1267" max="1268" width="5.140625" style="43" customWidth="1"/>
    <col min="1269" max="1269" width="6.28515625" style="43" customWidth="1"/>
    <col min="1270" max="1270" width="5.7109375" style="43" customWidth="1"/>
    <col min="1271" max="1271" width="5.42578125" style="43" customWidth="1"/>
    <col min="1272" max="1272" width="3.85546875" style="43" customWidth="1"/>
    <col min="1273" max="1273" width="8" style="43" customWidth="1"/>
    <col min="1274" max="1274" width="8.85546875" style="43" customWidth="1"/>
    <col min="1275" max="1518" width="11.42578125" style="43"/>
    <col min="1519" max="1519" width="2.28515625" style="43" customWidth="1"/>
    <col min="1520" max="1521" width="11.42578125" style="43"/>
    <col min="1522" max="1522" width="4.85546875" style="43" customWidth="1"/>
    <col min="1523" max="1524" width="5.140625" style="43" customWidth="1"/>
    <col min="1525" max="1525" width="6.28515625" style="43" customWidth="1"/>
    <col min="1526" max="1526" width="5.7109375" style="43" customWidth="1"/>
    <col min="1527" max="1527" width="5.42578125" style="43" customWidth="1"/>
    <col min="1528" max="1528" width="3.85546875" style="43" customWidth="1"/>
    <col min="1529" max="1529" width="8" style="43" customWidth="1"/>
    <col min="1530" max="1530" width="8.85546875" style="43" customWidth="1"/>
    <col min="1531" max="1774" width="11.42578125" style="43"/>
    <col min="1775" max="1775" width="2.28515625" style="43" customWidth="1"/>
    <col min="1776" max="1777" width="11.42578125" style="43"/>
    <col min="1778" max="1778" width="4.85546875" style="43" customWidth="1"/>
    <col min="1779" max="1780" width="5.140625" style="43" customWidth="1"/>
    <col min="1781" max="1781" width="6.28515625" style="43" customWidth="1"/>
    <col min="1782" max="1782" width="5.7109375" style="43" customWidth="1"/>
    <col min="1783" max="1783" width="5.42578125" style="43" customWidth="1"/>
    <col min="1784" max="1784" width="3.85546875" style="43" customWidth="1"/>
    <col min="1785" max="1785" width="8" style="43" customWidth="1"/>
    <col min="1786" max="1786" width="8.85546875" style="43" customWidth="1"/>
    <col min="1787" max="2030" width="11.42578125" style="43"/>
    <col min="2031" max="2031" width="2.28515625" style="43" customWidth="1"/>
    <col min="2032" max="2033" width="11.42578125" style="43"/>
    <col min="2034" max="2034" width="4.85546875" style="43" customWidth="1"/>
    <col min="2035" max="2036" width="5.140625" style="43" customWidth="1"/>
    <col min="2037" max="2037" width="6.28515625" style="43" customWidth="1"/>
    <col min="2038" max="2038" width="5.7109375" style="43" customWidth="1"/>
    <col min="2039" max="2039" width="5.42578125" style="43" customWidth="1"/>
    <col min="2040" max="2040" width="3.85546875" style="43" customWidth="1"/>
    <col min="2041" max="2041" width="8" style="43" customWidth="1"/>
    <col min="2042" max="2042" width="8.85546875" style="43" customWidth="1"/>
    <col min="2043" max="2286" width="11.42578125" style="43"/>
    <col min="2287" max="2287" width="2.28515625" style="43" customWidth="1"/>
    <col min="2288" max="2289" width="11.42578125" style="43"/>
    <col min="2290" max="2290" width="4.85546875" style="43" customWidth="1"/>
    <col min="2291" max="2292" width="5.140625" style="43" customWidth="1"/>
    <col min="2293" max="2293" width="6.28515625" style="43" customWidth="1"/>
    <col min="2294" max="2294" width="5.7109375" style="43" customWidth="1"/>
    <col min="2295" max="2295" width="5.42578125" style="43" customWidth="1"/>
    <col min="2296" max="2296" width="3.85546875" style="43" customWidth="1"/>
    <col min="2297" max="2297" width="8" style="43" customWidth="1"/>
    <col min="2298" max="2298" width="8.85546875" style="43" customWidth="1"/>
    <col min="2299" max="2542" width="11.42578125" style="43"/>
    <col min="2543" max="2543" width="2.28515625" style="43" customWidth="1"/>
    <col min="2544" max="2545" width="11.42578125" style="43"/>
    <col min="2546" max="2546" width="4.85546875" style="43" customWidth="1"/>
    <col min="2547" max="2548" width="5.140625" style="43" customWidth="1"/>
    <col min="2549" max="2549" width="6.28515625" style="43" customWidth="1"/>
    <col min="2550" max="2550" width="5.7109375" style="43" customWidth="1"/>
    <col min="2551" max="2551" width="5.42578125" style="43" customWidth="1"/>
    <col min="2552" max="2552" width="3.85546875" style="43" customWidth="1"/>
    <col min="2553" max="2553" width="8" style="43" customWidth="1"/>
    <col min="2554" max="2554" width="8.85546875" style="43" customWidth="1"/>
    <col min="2555" max="2798" width="11.42578125" style="43"/>
    <col min="2799" max="2799" width="2.28515625" style="43" customWidth="1"/>
    <col min="2800" max="2801" width="11.42578125" style="43"/>
    <col min="2802" max="2802" width="4.85546875" style="43" customWidth="1"/>
    <col min="2803" max="2804" width="5.140625" style="43" customWidth="1"/>
    <col min="2805" max="2805" width="6.28515625" style="43" customWidth="1"/>
    <col min="2806" max="2806" width="5.7109375" style="43" customWidth="1"/>
    <col min="2807" max="2807" width="5.42578125" style="43" customWidth="1"/>
    <col min="2808" max="2808" width="3.85546875" style="43" customWidth="1"/>
    <col min="2809" max="2809" width="8" style="43" customWidth="1"/>
    <col min="2810" max="2810" width="8.85546875" style="43" customWidth="1"/>
    <col min="2811" max="3054" width="11.42578125" style="43"/>
    <col min="3055" max="3055" width="2.28515625" style="43" customWidth="1"/>
    <col min="3056" max="3057" width="11.42578125" style="43"/>
    <col min="3058" max="3058" width="4.85546875" style="43" customWidth="1"/>
    <col min="3059" max="3060" width="5.140625" style="43" customWidth="1"/>
    <col min="3061" max="3061" width="6.28515625" style="43" customWidth="1"/>
    <col min="3062" max="3062" width="5.7109375" style="43" customWidth="1"/>
    <col min="3063" max="3063" width="5.42578125" style="43" customWidth="1"/>
    <col min="3064" max="3064" width="3.85546875" style="43" customWidth="1"/>
    <col min="3065" max="3065" width="8" style="43" customWidth="1"/>
    <col min="3066" max="3066" width="8.85546875" style="43" customWidth="1"/>
    <col min="3067" max="3310" width="11.42578125" style="43"/>
    <col min="3311" max="3311" width="2.28515625" style="43" customWidth="1"/>
    <col min="3312" max="3313" width="11.42578125" style="43"/>
    <col min="3314" max="3314" width="4.85546875" style="43" customWidth="1"/>
    <col min="3315" max="3316" width="5.140625" style="43" customWidth="1"/>
    <col min="3317" max="3317" width="6.28515625" style="43" customWidth="1"/>
    <col min="3318" max="3318" width="5.7109375" style="43" customWidth="1"/>
    <col min="3319" max="3319" width="5.42578125" style="43" customWidth="1"/>
    <col min="3320" max="3320" width="3.85546875" style="43" customWidth="1"/>
    <col min="3321" max="3321" width="8" style="43" customWidth="1"/>
    <col min="3322" max="3322" width="8.85546875" style="43" customWidth="1"/>
    <col min="3323" max="3566" width="11.42578125" style="43"/>
    <col min="3567" max="3567" width="2.28515625" style="43" customWidth="1"/>
    <col min="3568" max="3569" width="11.42578125" style="43"/>
    <col min="3570" max="3570" width="4.85546875" style="43" customWidth="1"/>
    <col min="3571" max="3572" width="5.140625" style="43" customWidth="1"/>
    <col min="3573" max="3573" width="6.28515625" style="43" customWidth="1"/>
    <col min="3574" max="3574" width="5.7109375" style="43" customWidth="1"/>
    <col min="3575" max="3575" width="5.42578125" style="43" customWidth="1"/>
    <col min="3576" max="3576" width="3.85546875" style="43" customWidth="1"/>
    <col min="3577" max="3577" width="8" style="43" customWidth="1"/>
    <col min="3578" max="3578" width="8.85546875" style="43" customWidth="1"/>
    <col min="3579" max="3822" width="11.42578125" style="43"/>
    <col min="3823" max="3823" width="2.28515625" style="43" customWidth="1"/>
    <col min="3824" max="3825" width="11.42578125" style="43"/>
    <col min="3826" max="3826" width="4.85546875" style="43" customWidth="1"/>
    <col min="3827" max="3828" width="5.140625" style="43" customWidth="1"/>
    <col min="3829" max="3829" width="6.28515625" style="43" customWidth="1"/>
    <col min="3830" max="3830" width="5.7109375" style="43" customWidth="1"/>
    <col min="3831" max="3831" width="5.42578125" style="43" customWidth="1"/>
    <col min="3832" max="3832" width="3.85546875" style="43" customWidth="1"/>
    <col min="3833" max="3833" width="8" style="43" customWidth="1"/>
    <col min="3834" max="3834" width="8.85546875" style="43" customWidth="1"/>
    <col min="3835" max="4078" width="11.42578125" style="43"/>
    <col min="4079" max="4079" width="2.28515625" style="43" customWidth="1"/>
    <col min="4080" max="4081" width="11.42578125" style="43"/>
    <col min="4082" max="4082" width="4.85546875" style="43" customWidth="1"/>
    <col min="4083" max="4084" width="5.140625" style="43" customWidth="1"/>
    <col min="4085" max="4085" width="6.28515625" style="43" customWidth="1"/>
    <col min="4086" max="4086" width="5.7109375" style="43" customWidth="1"/>
    <col min="4087" max="4087" width="5.42578125" style="43" customWidth="1"/>
    <col min="4088" max="4088" width="3.85546875" style="43" customWidth="1"/>
    <col min="4089" max="4089" width="8" style="43" customWidth="1"/>
    <col min="4090" max="4090" width="8.85546875" style="43" customWidth="1"/>
    <col min="4091" max="4334" width="11.42578125" style="43"/>
    <col min="4335" max="4335" width="2.28515625" style="43" customWidth="1"/>
    <col min="4336" max="4337" width="11.42578125" style="43"/>
    <col min="4338" max="4338" width="4.85546875" style="43" customWidth="1"/>
    <col min="4339" max="4340" width="5.140625" style="43" customWidth="1"/>
    <col min="4341" max="4341" width="6.28515625" style="43" customWidth="1"/>
    <col min="4342" max="4342" width="5.7109375" style="43" customWidth="1"/>
    <col min="4343" max="4343" width="5.42578125" style="43" customWidth="1"/>
    <col min="4344" max="4344" width="3.85546875" style="43" customWidth="1"/>
    <col min="4345" max="4345" width="8" style="43" customWidth="1"/>
    <col min="4346" max="4346" width="8.85546875" style="43" customWidth="1"/>
    <col min="4347" max="4590" width="11.42578125" style="43"/>
    <col min="4591" max="4591" width="2.28515625" style="43" customWidth="1"/>
    <col min="4592" max="4593" width="11.42578125" style="43"/>
    <col min="4594" max="4594" width="4.85546875" style="43" customWidth="1"/>
    <col min="4595" max="4596" width="5.140625" style="43" customWidth="1"/>
    <col min="4597" max="4597" width="6.28515625" style="43" customWidth="1"/>
    <col min="4598" max="4598" width="5.7109375" style="43" customWidth="1"/>
    <col min="4599" max="4599" width="5.42578125" style="43" customWidth="1"/>
    <col min="4600" max="4600" width="3.85546875" style="43" customWidth="1"/>
    <col min="4601" max="4601" width="8" style="43" customWidth="1"/>
    <col min="4602" max="4602" width="8.85546875" style="43" customWidth="1"/>
    <col min="4603" max="4846" width="11.42578125" style="43"/>
    <col min="4847" max="4847" width="2.28515625" style="43" customWidth="1"/>
    <col min="4848" max="4849" width="11.42578125" style="43"/>
    <col min="4850" max="4850" width="4.85546875" style="43" customWidth="1"/>
    <col min="4851" max="4852" width="5.140625" style="43" customWidth="1"/>
    <col min="4853" max="4853" width="6.28515625" style="43" customWidth="1"/>
    <col min="4854" max="4854" width="5.7109375" style="43" customWidth="1"/>
    <col min="4855" max="4855" width="5.42578125" style="43" customWidth="1"/>
    <col min="4856" max="4856" width="3.85546875" style="43" customWidth="1"/>
    <col min="4857" max="4857" width="8" style="43" customWidth="1"/>
    <col min="4858" max="4858" width="8.85546875" style="43" customWidth="1"/>
    <col min="4859" max="5102" width="11.42578125" style="43"/>
    <col min="5103" max="5103" width="2.28515625" style="43" customWidth="1"/>
    <col min="5104" max="5105" width="11.42578125" style="43"/>
    <col min="5106" max="5106" width="4.85546875" style="43" customWidth="1"/>
    <col min="5107" max="5108" width="5.140625" style="43" customWidth="1"/>
    <col min="5109" max="5109" width="6.28515625" style="43" customWidth="1"/>
    <col min="5110" max="5110" width="5.7109375" style="43" customWidth="1"/>
    <col min="5111" max="5111" width="5.42578125" style="43" customWidth="1"/>
    <col min="5112" max="5112" width="3.85546875" style="43" customWidth="1"/>
    <col min="5113" max="5113" width="8" style="43" customWidth="1"/>
    <col min="5114" max="5114" width="8.85546875" style="43" customWidth="1"/>
    <col min="5115" max="5358" width="11.42578125" style="43"/>
    <col min="5359" max="5359" width="2.28515625" style="43" customWidth="1"/>
    <col min="5360" max="5361" width="11.42578125" style="43"/>
    <col min="5362" max="5362" width="4.85546875" style="43" customWidth="1"/>
    <col min="5363" max="5364" width="5.140625" style="43" customWidth="1"/>
    <col min="5365" max="5365" width="6.28515625" style="43" customWidth="1"/>
    <col min="5366" max="5366" width="5.7109375" style="43" customWidth="1"/>
    <col min="5367" max="5367" width="5.42578125" style="43" customWidth="1"/>
    <col min="5368" max="5368" width="3.85546875" style="43" customWidth="1"/>
    <col min="5369" max="5369" width="8" style="43" customWidth="1"/>
    <col min="5370" max="5370" width="8.85546875" style="43" customWidth="1"/>
    <col min="5371" max="5614" width="11.42578125" style="43"/>
    <col min="5615" max="5615" width="2.28515625" style="43" customWidth="1"/>
    <col min="5616" max="5617" width="11.42578125" style="43"/>
    <col min="5618" max="5618" width="4.85546875" style="43" customWidth="1"/>
    <col min="5619" max="5620" width="5.140625" style="43" customWidth="1"/>
    <col min="5621" max="5621" width="6.28515625" style="43" customWidth="1"/>
    <col min="5622" max="5622" width="5.7109375" style="43" customWidth="1"/>
    <col min="5623" max="5623" width="5.42578125" style="43" customWidth="1"/>
    <col min="5624" max="5624" width="3.85546875" style="43" customWidth="1"/>
    <col min="5625" max="5625" width="8" style="43" customWidth="1"/>
    <col min="5626" max="5626" width="8.85546875" style="43" customWidth="1"/>
    <col min="5627" max="5870" width="11.42578125" style="43"/>
    <col min="5871" max="5871" width="2.28515625" style="43" customWidth="1"/>
    <col min="5872" max="5873" width="11.42578125" style="43"/>
    <col min="5874" max="5874" width="4.85546875" style="43" customWidth="1"/>
    <col min="5875" max="5876" width="5.140625" style="43" customWidth="1"/>
    <col min="5877" max="5877" width="6.28515625" style="43" customWidth="1"/>
    <col min="5878" max="5878" width="5.7109375" style="43" customWidth="1"/>
    <col min="5879" max="5879" width="5.42578125" style="43" customWidth="1"/>
    <col min="5880" max="5880" width="3.85546875" style="43" customWidth="1"/>
    <col min="5881" max="5881" width="8" style="43" customWidth="1"/>
    <col min="5882" max="5882" width="8.85546875" style="43" customWidth="1"/>
    <col min="5883" max="6126" width="11.42578125" style="43"/>
    <col min="6127" max="6127" width="2.28515625" style="43" customWidth="1"/>
    <col min="6128" max="6129" width="11.42578125" style="43"/>
    <col min="6130" max="6130" width="4.85546875" style="43" customWidth="1"/>
    <col min="6131" max="6132" width="5.140625" style="43" customWidth="1"/>
    <col min="6133" max="6133" width="6.28515625" style="43" customWidth="1"/>
    <col min="6134" max="6134" width="5.7109375" style="43" customWidth="1"/>
    <col min="6135" max="6135" width="5.42578125" style="43" customWidth="1"/>
    <col min="6136" max="6136" width="3.85546875" style="43" customWidth="1"/>
    <col min="6137" max="6137" width="8" style="43" customWidth="1"/>
    <col min="6138" max="6138" width="8.85546875" style="43" customWidth="1"/>
    <col min="6139" max="6382" width="11.42578125" style="43"/>
    <col min="6383" max="6383" width="2.28515625" style="43" customWidth="1"/>
    <col min="6384" max="6385" width="11.42578125" style="43"/>
    <col min="6386" max="6386" width="4.85546875" style="43" customWidth="1"/>
    <col min="6387" max="6388" width="5.140625" style="43" customWidth="1"/>
    <col min="6389" max="6389" width="6.28515625" style="43" customWidth="1"/>
    <col min="6390" max="6390" width="5.7109375" style="43" customWidth="1"/>
    <col min="6391" max="6391" width="5.42578125" style="43" customWidth="1"/>
    <col min="6392" max="6392" width="3.85546875" style="43" customWidth="1"/>
    <col min="6393" max="6393" width="8" style="43" customWidth="1"/>
    <col min="6394" max="6394" width="8.85546875" style="43" customWidth="1"/>
    <col min="6395" max="6638" width="11.42578125" style="43"/>
    <col min="6639" max="6639" width="2.28515625" style="43" customWidth="1"/>
    <col min="6640" max="6641" width="11.42578125" style="43"/>
    <col min="6642" max="6642" width="4.85546875" style="43" customWidth="1"/>
    <col min="6643" max="6644" width="5.140625" style="43" customWidth="1"/>
    <col min="6645" max="6645" width="6.28515625" style="43" customWidth="1"/>
    <col min="6646" max="6646" width="5.7109375" style="43" customWidth="1"/>
    <col min="6647" max="6647" width="5.42578125" style="43" customWidth="1"/>
    <col min="6648" max="6648" width="3.85546875" style="43" customWidth="1"/>
    <col min="6649" max="6649" width="8" style="43" customWidth="1"/>
    <col min="6650" max="6650" width="8.85546875" style="43" customWidth="1"/>
    <col min="6651" max="6894" width="11.42578125" style="43"/>
    <col min="6895" max="6895" width="2.28515625" style="43" customWidth="1"/>
    <col min="6896" max="6897" width="11.42578125" style="43"/>
    <col min="6898" max="6898" width="4.85546875" style="43" customWidth="1"/>
    <col min="6899" max="6900" width="5.140625" style="43" customWidth="1"/>
    <col min="6901" max="6901" width="6.28515625" style="43" customWidth="1"/>
    <col min="6902" max="6902" width="5.7109375" style="43" customWidth="1"/>
    <col min="6903" max="6903" width="5.42578125" style="43" customWidth="1"/>
    <col min="6904" max="6904" width="3.85546875" style="43" customWidth="1"/>
    <col min="6905" max="6905" width="8" style="43" customWidth="1"/>
    <col min="6906" max="6906" width="8.85546875" style="43" customWidth="1"/>
    <col min="6907" max="7150" width="11.42578125" style="43"/>
    <col min="7151" max="7151" width="2.28515625" style="43" customWidth="1"/>
    <col min="7152" max="7153" width="11.42578125" style="43"/>
    <col min="7154" max="7154" width="4.85546875" style="43" customWidth="1"/>
    <col min="7155" max="7156" width="5.140625" style="43" customWidth="1"/>
    <col min="7157" max="7157" width="6.28515625" style="43" customWidth="1"/>
    <col min="7158" max="7158" width="5.7109375" style="43" customWidth="1"/>
    <col min="7159" max="7159" width="5.42578125" style="43" customWidth="1"/>
    <col min="7160" max="7160" width="3.85546875" style="43" customWidth="1"/>
    <col min="7161" max="7161" width="8" style="43" customWidth="1"/>
    <col min="7162" max="7162" width="8.85546875" style="43" customWidth="1"/>
    <col min="7163" max="7406" width="11.42578125" style="43"/>
    <col min="7407" max="7407" width="2.28515625" style="43" customWidth="1"/>
    <col min="7408" max="7409" width="11.42578125" style="43"/>
    <col min="7410" max="7410" width="4.85546875" style="43" customWidth="1"/>
    <col min="7411" max="7412" width="5.140625" style="43" customWidth="1"/>
    <col min="7413" max="7413" width="6.28515625" style="43" customWidth="1"/>
    <col min="7414" max="7414" width="5.7109375" style="43" customWidth="1"/>
    <col min="7415" max="7415" width="5.42578125" style="43" customWidth="1"/>
    <col min="7416" max="7416" width="3.85546875" style="43" customWidth="1"/>
    <col min="7417" max="7417" width="8" style="43" customWidth="1"/>
    <col min="7418" max="7418" width="8.85546875" style="43" customWidth="1"/>
    <col min="7419" max="7662" width="11.42578125" style="43"/>
    <col min="7663" max="7663" width="2.28515625" style="43" customWidth="1"/>
    <col min="7664" max="7665" width="11.42578125" style="43"/>
    <col min="7666" max="7666" width="4.85546875" style="43" customWidth="1"/>
    <col min="7667" max="7668" width="5.140625" style="43" customWidth="1"/>
    <col min="7669" max="7669" width="6.28515625" style="43" customWidth="1"/>
    <col min="7670" max="7670" width="5.7109375" style="43" customWidth="1"/>
    <col min="7671" max="7671" width="5.42578125" style="43" customWidth="1"/>
    <col min="7672" max="7672" width="3.85546875" style="43" customWidth="1"/>
    <col min="7673" max="7673" width="8" style="43" customWidth="1"/>
    <col min="7674" max="7674" width="8.85546875" style="43" customWidth="1"/>
    <col min="7675" max="7918" width="11.42578125" style="43"/>
    <col min="7919" max="7919" width="2.28515625" style="43" customWidth="1"/>
    <col min="7920" max="7921" width="11.42578125" style="43"/>
    <col min="7922" max="7922" width="4.85546875" style="43" customWidth="1"/>
    <col min="7923" max="7924" width="5.140625" style="43" customWidth="1"/>
    <col min="7925" max="7925" width="6.28515625" style="43" customWidth="1"/>
    <col min="7926" max="7926" width="5.7109375" style="43" customWidth="1"/>
    <col min="7927" max="7927" width="5.42578125" style="43" customWidth="1"/>
    <col min="7928" max="7928" width="3.85546875" style="43" customWidth="1"/>
    <col min="7929" max="7929" width="8" style="43" customWidth="1"/>
    <col min="7930" max="7930" width="8.85546875" style="43" customWidth="1"/>
    <col min="7931" max="8174" width="11.42578125" style="43"/>
    <col min="8175" max="8175" width="2.28515625" style="43" customWidth="1"/>
    <col min="8176" max="8177" width="11.42578125" style="43"/>
    <col min="8178" max="8178" width="4.85546875" style="43" customWidth="1"/>
    <col min="8179" max="8180" width="5.140625" style="43" customWidth="1"/>
    <col min="8181" max="8181" width="6.28515625" style="43" customWidth="1"/>
    <col min="8182" max="8182" width="5.7109375" style="43" customWidth="1"/>
    <col min="8183" max="8183" width="5.42578125" style="43" customWidth="1"/>
    <col min="8184" max="8184" width="3.85546875" style="43" customWidth="1"/>
    <col min="8185" max="8185" width="8" style="43" customWidth="1"/>
    <col min="8186" max="8186" width="8.85546875" style="43" customWidth="1"/>
    <col min="8187" max="8430" width="11.42578125" style="43"/>
    <col min="8431" max="8431" width="2.28515625" style="43" customWidth="1"/>
    <col min="8432" max="8433" width="11.42578125" style="43"/>
    <col min="8434" max="8434" width="4.85546875" style="43" customWidth="1"/>
    <col min="8435" max="8436" width="5.140625" style="43" customWidth="1"/>
    <col min="8437" max="8437" width="6.28515625" style="43" customWidth="1"/>
    <col min="8438" max="8438" width="5.7109375" style="43" customWidth="1"/>
    <col min="8439" max="8439" width="5.42578125" style="43" customWidth="1"/>
    <col min="8440" max="8440" width="3.85546875" style="43" customWidth="1"/>
    <col min="8441" max="8441" width="8" style="43" customWidth="1"/>
    <col min="8442" max="8442" width="8.85546875" style="43" customWidth="1"/>
    <col min="8443" max="8686" width="11.42578125" style="43"/>
    <col min="8687" max="8687" width="2.28515625" style="43" customWidth="1"/>
    <col min="8688" max="8689" width="11.42578125" style="43"/>
    <col min="8690" max="8690" width="4.85546875" style="43" customWidth="1"/>
    <col min="8691" max="8692" width="5.140625" style="43" customWidth="1"/>
    <col min="8693" max="8693" width="6.28515625" style="43" customWidth="1"/>
    <col min="8694" max="8694" width="5.7109375" style="43" customWidth="1"/>
    <col min="8695" max="8695" width="5.42578125" style="43" customWidth="1"/>
    <col min="8696" max="8696" width="3.85546875" style="43" customWidth="1"/>
    <col min="8697" max="8697" width="8" style="43" customWidth="1"/>
    <col min="8698" max="8698" width="8.85546875" style="43" customWidth="1"/>
    <col min="8699" max="8942" width="11.42578125" style="43"/>
    <col min="8943" max="8943" width="2.28515625" style="43" customWidth="1"/>
    <col min="8944" max="8945" width="11.42578125" style="43"/>
    <col min="8946" max="8946" width="4.85546875" style="43" customWidth="1"/>
    <col min="8947" max="8948" width="5.140625" style="43" customWidth="1"/>
    <col min="8949" max="8949" width="6.28515625" style="43" customWidth="1"/>
    <col min="8950" max="8950" width="5.7109375" style="43" customWidth="1"/>
    <col min="8951" max="8951" width="5.42578125" style="43" customWidth="1"/>
    <col min="8952" max="8952" width="3.85546875" style="43" customWidth="1"/>
    <col min="8953" max="8953" width="8" style="43" customWidth="1"/>
    <col min="8954" max="8954" width="8.85546875" style="43" customWidth="1"/>
    <col min="8955" max="9198" width="11.42578125" style="43"/>
    <col min="9199" max="9199" width="2.28515625" style="43" customWidth="1"/>
    <col min="9200" max="9201" width="11.42578125" style="43"/>
    <col min="9202" max="9202" width="4.85546875" style="43" customWidth="1"/>
    <col min="9203" max="9204" width="5.140625" style="43" customWidth="1"/>
    <col min="9205" max="9205" width="6.28515625" style="43" customWidth="1"/>
    <col min="9206" max="9206" width="5.7109375" style="43" customWidth="1"/>
    <col min="9207" max="9207" width="5.42578125" style="43" customWidth="1"/>
    <col min="9208" max="9208" width="3.85546875" style="43" customWidth="1"/>
    <col min="9209" max="9209" width="8" style="43" customWidth="1"/>
    <col min="9210" max="9210" width="8.85546875" style="43" customWidth="1"/>
    <col min="9211" max="9454" width="11.42578125" style="43"/>
    <col min="9455" max="9455" width="2.28515625" style="43" customWidth="1"/>
    <col min="9456" max="9457" width="11.42578125" style="43"/>
    <col min="9458" max="9458" width="4.85546875" style="43" customWidth="1"/>
    <col min="9459" max="9460" width="5.140625" style="43" customWidth="1"/>
    <col min="9461" max="9461" width="6.28515625" style="43" customWidth="1"/>
    <col min="9462" max="9462" width="5.7109375" style="43" customWidth="1"/>
    <col min="9463" max="9463" width="5.42578125" style="43" customWidth="1"/>
    <col min="9464" max="9464" width="3.85546875" style="43" customWidth="1"/>
    <col min="9465" max="9465" width="8" style="43" customWidth="1"/>
    <col min="9466" max="9466" width="8.85546875" style="43" customWidth="1"/>
    <col min="9467" max="9710" width="11.42578125" style="43"/>
    <col min="9711" max="9711" width="2.28515625" style="43" customWidth="1"/>
    <col min="9712" max="9713" width="11.42578125" style="43"/>
    <col min="9714" max="9714" width="4.85546875" style="43" customWidth="1"/>
    <col min="9715" max="9716" width="5.140625" style="43" customWidth="1"/>
    <col min="9717" max="9717" width="6.28515625" style="43" customWidth="1"/>
    <col min="9718" max="9718" width="5.7109375" style="43" customWidth="1"/>
    <col min="9719" max="9719" width="5.42578125" style="43" customWidth="1"/>
    <col min="9720" max="9720" width="3.85546875" style="43" customWidth="1"/>
    <col min="9721" max="9721" width="8" style="43" customWidth="1"/>
    <col min="9722" max="9722" width="8.85546875" style="43" customWidth="1"/>
    <col min="9723" max="9966" width="11.42578125" style="43"/>
    <col min="9967" max="9967" width="2.28515625" style="43" customWidth="1"/>
    <col min="9968" max="9969" width="11.42578125" style="43"/>
    <col min="9970" max="9970" width="4.85546875" style="43" customWidth="1"/>
    <col min="9971" max="9972" width="5.140625" style="43" customWidth="1"/>
    <col min="9973" max="9973" width="6.28515625" style="43" customWidth="1"/>
    <col min="9974" max="9974" width="5.7109375" style="43" customWidth="1"/>
    <col min="9975" max="9975" width="5.42578125" style="43" customWidth="1"/>
    <col min="9976" max="9976" width="3.85546875" style="43" customWidth="1"/>
    <col min="9977" max="9977" width="8" style="43" customWidth="1"/>
    <col min="9978" max="9978" width="8.85546875" style="43" customWidth="1"/>
    <col min="9979" max="10222" width="11.42578125" style="43"/>
    <col min="10223" max="10223" width="2.28515625" style="43" customWidth="1"/>
    <col min="10224" max="10225" width="11.42578125" style="43"/>
    <col min="10226" max="10226" width="4.85546875" style="43" customWidth="1"/>
    <col min="10227" max="10228" width="5.140625" style="43" customWidth="1"/>
    <col min="10229" max="10229" width="6.28515625" style="43" customWidth="1"/>
    <col min="10230" max="10230" width="5.7109375" style="43" customWidth="1"/>
    <col min="10231" max="10231" width="5.42578125" style="43" customWidth="1"/>
    <col min="10232" max="10232" width="3.85546875" style="43" customWidth="1"/>
    <col min="10233" max="10233" width="8" style="43" customWidth="1"/>
    <col min="10234" max="10234" width="8.85546875" style="43" customWidth="1"/>
    <col min="10235" max="10478" width="11.42578125" style="43"/>
    <col min="10479" max="10479" width="2.28515625" style="43" customWidth="1"/>
    <col min="10480" max="10481" width="11.42578125" style="43"/>
    <col min="10482" max="10482" width="4.85546875" style="43" customWidth="1"/>
    <col min="10483" max="10484" width="5.140625" style="43" customWidth="1"/>
    <col min="10485" max="10485" width="6.28515625" style="43" customWidth="1"/>
    <col min="10486" max="10486" width="5.7109375" style="43" customWidth="1"/>
    <col min="10487" max="10487" width="5.42578125" style="43" customWidth="1"/>
    <col min="10488" max="10488" width="3.85546875" style="43" customWidth="1"/>
    <col min="10489" max="10489" width="8" style="43" customWidth="1"/>
    <col min="10490" max="10490" width="8.85546875" style="43" customWidth="1"/>
    <col min="10491" max="10734" width="11.42578125" style="43"/>
    <col min="10735" max="10735" width="2.28515625" style="43" customWidth="1"/>
    <col min="10736" max="10737" width="11.42578125" style="43"/>
    <col min="10738" max="10738" width="4.85546875" style="43" customWidth="1"/>
    <col min="10739" max="10740" width="5.140625" style="43" customWidth="1"/>
    <col min="10741" max="10741" width="6.28515625" style="43" customWidth="1"/>
    <col min="10742" max="10742" width="5.7109375" style="43" customWidth="1"/>
    <col min="10743" max="10743" width="5.42578125" style="43" customWidth="1"/>
    <col min="10744" max="10744" width="3.85546875" style="43" customWidth="1"/>
    <col min="10745" max="10745" width="8" style="43" customWidth="1"/>
    <col min="10746" max="10746" width="8.85546875" style="43" customWidth="1"/>
    <col min="10747" max="10990" width="11.42578125" style="43"/>
    <col min="10991" max="10991" width="2.28515625" style="43" customWidth="1"/>
    <col min="10992" max="10993" width="11.42578125" style="43"/>
    <col min="10994" max="10994" width="4.85546875" style="43" customWidth="1"/>
    <col min="10995" max="10996" width="5.140625" style="43" customWidth="1"/>
    <col min="10997" max="10997" width="6.28515625" style="43" customWidth="1"/>
    <col min="10998" max="10998" width="5.7109375" style="43" customWidth="1"/>
    <col min="10999" max="10999" width="5.42578125" style="43" customWidth="1"/>
    <col min="11000" max="11000" width="3.85546875" style="43" customWidth="1"/>
    <col min="11001" max="11001" width="8" style="43" customWidth="1"/>
    <col min="11002" max="11002" width="8.85546875" style="43" customWidth="1"/>
    <col min="11003" max="11246" width="11.42578125" style="43"/>
    <col min="11247" max="11247" width="2.28515625" style="43" customWidth="1"/>
    <col min="11248" max="11249" width="11.42578125" style="43"/>
    <col min="11250" max="11250" width="4.85546875" style="43" customWidth="1"/>
    <col min="11251" max="11252" width="5.140625" style="43" customWidth="1"/>
    <col min="11253" max="11253" width="6.28515625" style="43" customWidth="1"/>
    <col min="11254" max="11254" width="5.7109375" style="43" customWidth="1"/>
    <col min="11255" max="11255" width="5.42578125" style="43" customWidth="1"/>
    <col min="11256" max="11256" width="3.85546875" style="43" customWidth="1"/>
    <col min="11257" max="11257" width="8" style="43" customWidth="1"/>
    <col min="11258" max="11258" width="8.85546875" style="43" customWidth="1"/>
    <col min="11259" max="11502" width="11.42578125" style="43"/>
    <col min="11503" max="11503" width="2.28515625" style="43" customWidth="1"/>
    <col min="11504" max="11505" width="11.42578125" style="43"/>
    <col min="11506" max="11506" width="4.85546875" style="43" customWidth="1"/>
    <col min="11507" max="11508" width="5.140625" style="43" customWidth="1"/>
    <col min="11509" max="11509" width="6.28515625" style="43" customWidth="1"/>
    <col min="11510" max="11510" width="5.7109375" style="43" customWidth="1"/>
    <col min="11511" max="11511" width="5.42578125" style="43" customWidth="1"/>
    <col min="11512" max="11512" width="3.85546875" style="43" customWidth="1"/>
    <col min="11513" max="11513" width="8" style="43" customWidth="1"/>
    <col min="11514" max="11514" width="8.85546875" style="43" customWidth="1"/>
    <col min="11515" max="11758" width="11.42578125" style="43"/>
    <col min="11759" max="11759" width="2.28515625" style="43" customWidth="1"/>
    <col min="11760" max="11761" width="11.42578125" style="43"/>
    <col min="11762" max="11762" width="4.85546875" style="43" customWidth="1"/>
    <col min="11763" max="11764" width="5.140625" style="43" customWidth="1"/>
    <col min="11765" max="11765" width="6.28515625" style="43" customWidth="1"/>
    <col min="11766" max="11766" width="5.7109375" style="43" customWidth="1"/>
    <col min="11767" max="11767" width="5.42578125" style="43" customWidth="1"/>
    <col min="11768" max="11768" width="3.85546875" style="43" customWidth="1"/>
    <col min="11769" max="11769" width="8" style="43" customWidth="1"/>
    <col min="11770" max="11770" width="8.85546875" style="43" customWidth="1"/>
    <col min="11771" max="12014" width="11.42578125" style="43"/>
    <col min="12015" max="12015" width="2.28515625" style="43" customWidth="1"/>
    <col min="12016" max="12017" width="11.42578125" style="43"/>
    <col min="12018" max="12018" width="4.85546875" style="43" customWidth="1"/>
    <col min="12019" max="12020" width="5.140625" style="43" customWidth="1"/>
    <col min="12021" max="12021" width="6.28515625" style="43" customWidth="1"/>
    <col min="12022" max="12022" width="5.7109375" style="43" customWidth="1"/>
    <col min="12023" max="12023" width="5.42578125" style="43" customWidth="1"/>
    <col min="12024" max="12024" width="3.85546875" style="43" customWidth="1"/>
    <col min="12025" max="12025" width="8" style="43" customWidth="1"/>
    <col min="12026" max="12026" width="8.85546875" style="43" customWidth="1"/>
    <col min="12027" max="12270" width="11.42578125" style="43"/>
    <col min="12271" max="12271" width="2.28515625" style="43" customWidth="1"/>
    <col min="12272" max="12273" width="11.42578125" style="43"/>
    <col min="12274" max="12274" width="4.85546875" style="43" customWidth="1"/>
    <col min="12275" max="12276" width="5.140625" style="43" customWidth="1"/>
    <col min="12277" max="12277" width="6.28515625" style="43" customWidth="1"/>
    <col min="12278" max="12278" width="5.7109375" style="43" customWidth="1"/>
    <col min="12279" max="12279" width="5.42578125" style="43" customWidth="1"/>
    <col min="12280" max="12280" width="3.85546875" style="43" customWidth="1"/>
    <col min="12281" max="12281" width="8" style="43" customWidth="1"/>
    <col min="12282" max="12282" width="8.85546875" style="43" customWidth="1"/>
    <col min="12283" max="12526" width="11.42578125" style="43"/>
    <col min="12527" max="12527" width="2.28515625" style="43" customWidth="1"/>
    <col min="12528" max="12529" width="11.42578125" style="43"/>
    <col min="12530" max="12530" width="4.85546875" style="43" customWidth="1"/>
    <col min="12531" max="12532" width="5.140625" style="43" customWidth="1"/>
    <col min="12533" max="12533" width="6.28515625" style="43" customWidth="1"/>
    <col min="12534" max="12534" width="5.7109375" style="43" customWidth="1"/>
    <col min="12535" max="12535" width="5.42578125" style="43" customWidth="1"/>
    <col min="12536" max="12536" width="3.85546875" style="43" customWidth="1"/>
    <col min="12537" max="12537" width="8" style="43" customWidth="1"/>
    <col min="12538" max="12538" width="8.85546875" style="43" customWidth="1"/>
    <col min="12539" max="12782" width="11.42578125" style="43"/>
    <col min="12783" max="12783" width="2.28515625" style="43" customWidth="1"/>
    <col min="12784" max="12785" width="11.42578125" style="43"/>
    <col min="12786" max="12786" width="4.85546875" style="43" customWidth="1"/>
    <col min="12787" max="12788" width="5.140625" style="43" customWidth="1"/>
    <col min="12789" max="12789" width="6.28515625" style="43" customWidth="1"/>
    <col min="12790" max="12790" width="5.7109375" style="43" customWidth="1"/>
    <col min="12791" max="12791" width="5.42578125" style="43" customWidth="1"/>
    <col min="12792" max="12792" width="3.85546875" style="43" customWidth="1"/>
    <col min="12793" max="12793" width="8" style="43" customWidth="1"/>
    <col min="12794" max="12794" width="8.85546875" style="43" customWidth="1"/>
    <col min="12795" max="13038" width="11.42578125" style="43"/>
    <col min="13039" max="13039" width="2.28515625" style="43" customWidth="1"/>
    <col min="13040" max="13041" width="11.42578125" style="43"/>
    <col min="13042" max="13042" width="4.85546875" style="43" customWidth="1"/>
    <col min="13043" max="13044" width="5.140625" style="43" customWidth="1"/>
    <col min="13045" max="13045" width="6.28515625" style="43" customWidth="1"/>
    <col min="13046" max="13046" width="5.7109375" style="43" customWidth="1"/>
    <col min="13047" max="13047" width="5.42578125" style="43" customWidth="1"/>
    <col min="13048" max="13048" width="3.85546875" style="43" customWidth="1"/>
    <col min="13049" max="13049" width="8" style="43" customWidth="1"/>
    <col min="13050" max="13050" width="8.85546875" style="43" customWidth="1"/>
    <col min="13051" max="13294" width="11.42578125" style="43"/>
    <col min="13295" max="13295" width="2.28515625" style="43" customWidth="1"/>
    <col min="13296" max="13297" width="11.42578125" style="43"/>
    <col min="13298" max="13298" width="4.85546875" style="43" customWidth="1"/>
    <col min="13299" max="13300" width="5.140625" style="43" customWidth="1"/>
    <col min="13301" max="13301" width="6.28515625" style="43" customWidth="1"/>
    <col min="13302" max="13302" width="5.7109375" style="43" customWidth="1"/>
    <col min="13303" max="13303" width="5.42578125" style="43" customWidth="1"/>
    <col min="13304" max="13304" width="3.85546875" style="43" customWidth="1"/>
    <col min="13305" max="13305" width="8" style="43" customWidth="1"/>
    <col min="13306" max="13306" width="8.85546875" style="43" customWidth="1"/>
    <col min="13307" max="13550" width="11.42578125" style="43"/>
    <col min="13551" max="13551" width="2.28515625" style="43" customWidth="1"/>
    <col min="13552" max="13553" width="11.42578125" style="43"/>
    <col min="13554" max="13554" width="4.85546875" style="43" customWidth="1"/>
    <col min="13555" max="13556" width="5.140625" style="43" customWidth="1"/>
    <col min="13557" max="13557" width="6.28515625" style="43" customWidth="1"/>
    <col min="13558" max="13558" width="5.7109375" style="43" customWidth="1"/>
    <col min="13559" max="13559" width="5.42578125" style="43" customWidth="1"/>
    <col min="13560" max="13560" width="3.85546875" style="43" customWidth="1"/>
    <col min="13561" max="13561" width="8" style="43" customWidth="1"/>
    <col min="13562" max="13562" width="8.85546875" style="43" customWidth="1"/>
    <col min="13563" max="13806" width="11.42578125" style="43"/>
    <col min="13807" max="13807" width="2.28515625" style="43" customWidth="1"/>
    <col min="13808" max="13809" width="11.42578125" style="43"/>
    <col min="13810" max="13810" width="4.85546875" style="43" customWidth="1"/>
    <col min="13811" max="13812" width="5.140625" style="43" customWidth="1"/>
    <col min="13813" max="13813" width="6.28515625" style="43" customWidth="1"/>
    <col min="13814" max="13814" width="5.7109375" style="43" customWidth="1"/>
    <col min="13815" max="13815" width="5.42578125" style="43" customWidth="1"/>
    <col min="13816" max="13816" width="3.85546875" style="43" customWidth="1"/>
    <col min="13817" max="13817" width="8" style="43" customWidth="1"/>
    <col min="13818" max="13818" width="8.85546875" style="43" customWidth="1"/>
    <col min="13819" max="14062" width="11.42578125" style="43"/>
    <col min="14063" max="14063" width="2.28515625" style="43" customWidth="1"/>
    <col min="14064" max="14065" width="11.42578125" style="43"/>
    <col min="14066" max="14066" width="4.85546875" style="43" customWidth="1"/>
    <col min="14067" max="14068" width="5.140625" style="43" customWidth="1"/>
    <col min="14069" max="14069" width="6.28515625" style="43" customWidth="1"/>
    <col min="14070" max="14070" width="5.7109375" style="43" customWidth="1"/>
    <col min="14071" max="14071" width="5.42578125" style="43" customWidth="1"/>
    <col min="14072" max="14072" width="3.85546875" style="43" customWidth="1"/>
    <col min="14073" max="14073" width="8" style="43" customWidth="1"/>
    <col min="14074" max="14074" width="8.85546875" style="43" customWidth="1"/>
    <col min="14075" max="14318" width="11.42578125" style="43"/>
    <col min="14319" max="14319" width="2.28515625" style="43" customWidth="1"/>
    <col min="14320" max="14321" width="11.42578125" style="43"/>
    <col min="14322" max="14322" width="4.85546875" style="43" customWidth="1"/>
    <col min="14323" max="14324" width="5.140625" style="43" customWidth="1"/>
    <col min="14325" max="14325" width="6.28515625" style="43" customWidth="1"/>
    <col min="14326" max="14326" width="5.7109375" style="43" customWidth="1"/>
    <col min="14327" max="14327" width="5.42578125" style="43" customWidth="1"/>
    <col min="14328" max="14328" width="3.85546875" style="43" customWidth="1"/>
    <col min="14329" max="14329" width="8" style="43" customWidth="1"/>
    <col min="14330" max="14330" width="8.85546875" style="43" customWidth="1"/>
    <col min="14331" max="14574" width="11.42578125" style="43"/>
    <col min="14575" max="14575" width="2.28515625" style="43" customWidth="1"/>
    <col min="14576" max="14577" width="11.42578125" style="43"/>
    <col min="14578" max="14578" width="4.85546875" style="43" customWidth="1"/>
    <col min="14579" max="14580" width="5.140625" style="43" customWidth="1"/>
    <col min="14581" max="14581" width="6.28515625" style="43" customWidth="1"/>
    <col min="14582" max="14582" width="5.7109375" style="43" customWidth="1"/>
    <col min="14583" max="14583" width="5.42578125" style="43" customWidth="1"/>
    <col min="14584" max="14584" width="3.85546875" style="43" customWidth="1"/>
    <col min="14585" max="14585" width="8" style="43" customWidth="1"/>
    <col min="14586" max="14586" width="8.85546875" style="43" customWidth="1"/>
    <col min="14587" max="14830" width="11.42578125" style="43"/>
    <col min="14831" max="14831" width="2.28515625" style="43" customWidth="1"/>
    <col min="14832" max="14833" width="11.42578125" style="43"/>
    <col min="14834" max="14834" width="4.85546875" style="43" customWidth="1"/>
    <col min="14835" max="14836" width="5.140625" style="43" customWidth="1"/>
    <col min="14837" max="14837" width="6.28515625" style="43" customWidth="1"/>
    <col min="14838" max="14838" width="5.7109375" style="43" customWidth="1"/>
    <col min="14839" max="14839" width="5.42578125" style="43" customWidth="1"/>
    <col min="14840" max="14840" width="3.85546875" style="43" customWidth="1"/>
    <col min="14841" max="14841" width="8" style="43" customWidth="1"/>
    <col min="14842" max="14842" width="8.85546875" style="43" customWidth="1"/>
    <col min="14843" max="15086" width="11.42578125" style="43"/>
    <col min="15087" max="15087" width="2.28515625" style="43" customWidth="1"/>
    <col min="15088" max="15089" width="11.42578125" style="43"/>
    <col min="15090" max="15090" width="4.85546875" style="43" customWidth="1"/>
    <col min="15091" max="15092" width="5.140625" style="43" customWidth="1"/>
    <col min="15093" max="15093" width="6.28515625" style="43" customWidth="1"/>
    <col min="15094" max="15094" width="5.7109375" style="43" customWidth="1"/>
    <col min="15095" max="15095" width="5.42578125" style="43" customWidth="1"/>
    <col min="15096" max="15096" width="3.85546875" style="43" customWidth="1"/>
    <col min="15097" max="15097" width="8" style="43" customWidth="1"/>
    <col min="15098" max="15098" width="8.85546875" style="43" customWidth="1"/>
    <col min="15099" max="15342" width="11.42578125" style="43"/>
    <col min="15343" max="15343" width="2.28515625" style="43" customWidth="1"/>
    <col min="15344" max="15345" width="11.42578125" style="43"/>
    <col min="15346" max="15346" width="4.85546875" style="43" customWidth="1"/>
    <col min="15347" max="15348" width="5.140625" style="43" customWidth="1"/>
    <col min="15349" max="15349" width="6.28515625" style="43" customWidth="1"/>
    <col min="15350" max="15350" width="5.7109375" style="43" customWidth="1"/>
    <col min="15351" max="15351" width="5.42578125" style="43" customWidth="1"/>
    <col min="15352" max="15352" width="3.85546875" style="43" customWidth="1"/>
    <col min="15353" max="15353" width="8" style="43" customWidth="1"/>
    <col min="15354" max="15354" width="8.85546875" style="43" customWidth="1"/>
    <col min="15355" max="15598" width="11.42578125" style="43"/>
    <col min="15599" max="15599" width="2.28515625" style="43" customWidth="1"/>
    <col min="15600" max="15601" width="11.42578125" style="43"/>
    <col min="15602" max="15602" width="4.85546875" style="43" customWidth="1"/>
    <col min="15603" max="15604" width="5.140625" style="43" customWidth="1"/>
    <col min="15605" max="15605" width="6.28515625" style="43" customWidth="1"/>
    <col min="15606" max="15606" width="5.7109375" style="43" customWidth="1"/>
    <col min="15607" max="15607" width="5.42578125" style="43" customWidth="1"/>
    <col min="15608" max="15608" width="3.85546875" style="43" customWidth="1"/>
    <col min="15609" max="15609" width="8" style="43" customWidth="1"/>
    <col min="15610" max="15610" width="8.85546875" style="43" customWidth="1"/>
    <col min="15611" max="15854" width="11.42578125" style="43"/>
    <col min="15855" max="15855" width="2.28515625" style="43" customWidth="1"/>
    <col min="15856" max="15857" width="11.42578125" style="43"/>
    <col min="15858" max="15858" width="4.85546875" style="43" customWidth="1"/>
    <col min="15859" max="15860" width="5.140625" style="43" customWidth="1"/>
    <col min="15861" max="15861" width="6.28515625" style="43" customWidth="1"/>
    <col min="15862" max="15862" width="5.7109375" style="43" customWidth="1"/>
    <col min="15863" max="15863" width="5.42578125" style="43" customWidth="1"/>
    <col min="15864" max="15864" width="3.85546875" style="43" customWidth="1"/>
    <col min="15865" max="15865" width="8" style="43" customWidth="1"/>
    <col min="15866" max="15866" width="8.85546875" style="43" customWidth="1"/>
    <col min="15867" max="16110" width="11.42578125" style="43"/>
    <col min="16111" max="16111" width="2.28515625" style="43" customWidth="1"/>
    <col min="16112" max="16113" width="11.42578125" style="43"/>
    <col min="16114" max="16114" width="4.85546875" style="43" customWidth="1"/>
    <col min="16115" max="16116" width="5.140625" style="43" customWidth="1"/>
    <col min="16117" max="16117" width="6.28515625" style="43" customWidth="1"/>
    <col min="16118" max="16118" width="5.7109375" style="43" customWidth="1"/>
    <col min="16119" max="16119" width="5.42578125" style="43" customWidth="1"/>
    <col min="16120" max="16120" width="3.85546875" style="43" customWidth="1"/>
    <col min="16121" max="16121" width="8" style="43" customWidth="1"/>
    <col min="16122" max="16122" width="8.85546875" style="43" customWidth="1"/>
    <col min="16123" max="16384" width="11.42578125" style="43"/>
  </cols>
  <sheetData>
    <row r="1" spans="1:17" ht="12.75" customHeight="1" x14ac:dyDescent="0.2"/>
    <row r="2" spans="1:17" ht="12.75" customHeight="1" x14ac:dyDescent="0.2">
      <c r="B2" s="130"/>
    </row>
    <row r="3" spans="1:17" ht="12.75" customHeight="1" x14ac:dyDescent="0.2">
      <c r="B3" s="130"/>
    </row>
    <row r="4" spans="1:17" ht="23.25" x14ac:dyDescent="0.35">
      <c r="B4" s="130"/>
      <c r="I4" s="334" t="str">
        <f>DF!$D$2</f>
        <v>Demi-finale</v>
      </c>
      <c r="J4" s="334"/>
      <c r="K4" s="335"/>
      <c r="L4" s="335"/>
    </row>
    <row r="5" spans="1:17" ht="28.5" customHeight="1" x14ac:dyDescent="0.35">
      <c r="B5" s="130"/>
      <c r="I5" s="336"/>
    </row>
    <row r="6" spans="1:17" ht="30" customHeight="1" x14ac:dyDescent="0.4">
      <c r="B6" s="130"/>
      <c r="F6" s="358" t="str">
        <f>DF!B4</f>
        <v>Demi-Finale 1</v>
      </c>
    </row>
    <row r="7" spans="1:17" ht="12.75" customHeight="1" thickBot="1" x14ac:dyDescent="0.25">
      <c r="B7" s="130"/>
    </row>
    <row r="8" spans="1:17" ht="20.100000000000001" customHeight="1" x14ac:dyDescent="0.2">
      <c r="B8" s="130"/>
      <c r="F8" s="596" t="str">
        <f>DF!B5</f>
        <v>GOYEC LUDOVIC</v>
      </c>
      <c r="G8" s="337">
        <f>DF!D5</f>
        <v>5</v>
      </c>
      <c r="H8" s="338">
        <v>1</v>
      </c>
      <c r="I8" s="338">
        <v>2</v>
      </c>
      <c r="J8" s="338">
        <v>3</v>
      </c>
      <c r="K8" s="339" t="s">
        <v>129</v>
      </c>
      <c r="L8" s="340" t="s">
        <v>130</v>
      </c>
      <c r="M8" s="596" t="s">
        <v>179</v>
      </c>
      <c r="N8" s="599"/>
      <c r="O8" s="487"/>
      <c r="P8" s="488" t="s">
        <v>180</v>
      </c>
    </row>
    <row r="9" spans="1:17" ht="20.100000000000001" customHeight="1" x14ac:dyDescent="0.2">
      <c r="B9" s="130"/>
      <c r="F9" s="597"/>
      <c r="G9" s="341" t="s">
        <v>131</v>
      </c>
      <c r="H9" s="341"/>
      <c r="I9" s="341"/>
      <c r="J9" s="341"/>
      <c r="K9" s="342"/>
      <c r="L9" s="343"/>
      <c r="M9" s="575"/>
      <c r="N9" s="343"/>
      <c r="O9" s="487"/>
      <c r="P9" s="489"/>
    </row>
    <row r="10" spans="1:17" ht="20.100000000000001" customHeight="1" x14ac:dyDescent="0.2">
      <c r="B10" s="130"/>
      <c r="F10" s="597"/>
      <c r="G10" s="341" t="s">
        <v>132</v>
      </c>
      <c r="H10" s="341"/>
      <c r="I10" s="341"/>
      <c r="J10" s="341"/>
      <c r="K10" s="342"/>
      <c r="L10" s="344"/>
      <c r="M10" s="575"/>
      <c r="N10" s="343"/>
      <c r="O10" s="487"/>
      <c r="P10" s="489"/>
    </row>
    <row r="11" spans="1:17" ht="20.100000000000001" customHeight="1" thickBot="1" x14ac:dyDescent="0.25">
      <c r="B11" s="130"/>
      <c r="F11" s="600"/>
      <c r="G11" s="345" t="s">
        <v>133</v>
      </c>
      <c r="H11" s="345"/>
      <c r="I11" s="345"/>
      <c r="J11" s="345"/>
      <c r="K11" s="346"/>
      <c r="L11" s="347"/>
      <c r="M11" s="576"/>
      <c r="N11" s="348"/>
      <c r="O11" s="487"/>
      <c r="P11" s="490"/>
    </row>
    <row r="12" spans="1:17" ht="20.100000000000001" customHeight="1" x14ac:dyDescent="0.2">
      <c r="B12" s="130"/>
      <c r="F12" s="596" t="str">
        <f>DF!B6</f>
        <v>JOUSEAU NADEGE</v>
      </c>
      <c r="G12" s="337">
        <f>DF!D6</f>
        <v>6</v>
      </c>
      <c r="H12" s="338">
        <v>1</v>
      </c>
      <c r="I12" s="338">
        <v>2</v>
      </c>
      <c r="J12" s="338">
        <v>3</v>
      </c>
      <c r="K12" s="339" t="s">
        <v>129</v>
      </c>
      <c r="L12" s="340" t="s">
        <v>130</v>
      </c>
      <c r="M12" s="596" t="s">
        <v>179</v>
      </c>
      <c r="N12" s="599"/>
      <c r="O12" s="487"/>
      <c r="P12" s="488" t="s">
        <v>180</v>
      </c>
    </row>
    <row r="13" spans="1:17" ht="20.100000000000001" customHeight="1" x14ac:dyDescent="0.2">
      <c r="B13" s="130"/>
      <c r="F13" s="597"/>
      <c r="G13" s="341" t="s">
        <v>131</v>
      </c>
      <c r="H13" s="341"/>
      <c r="I13" s="341"/>
      <c r="J13" s="341"/>
      <c r="K13" s="342"/>
      <c r="L13" s="343"/>
      <c r="M13" s="575"/>
      <c r="N13" s="343"/>
      <c r="O13" s="487"/>
      <c r="P13" s="489"/>
    </row>
    <row r="14" spans="1:17" s="47" customFormat="1" ht="20.100000000000001" customHeight="1" x14ac:dyDescent="0.2">
      <c r="A14" s="130"/>
      <c r="B14" s="130"/>
      <c r="C14" s="43"/>
      <c r="E14" s="43"/>
      <c r="F14" s="597"/>
      <c r="G14" s="341" t="s">
        <v>132</v>
      </c>
      <c r="H14" s="341"/>
      <c r="I14" s="341"/>
      <c r="J14" s="341"/>
      <c r="K14" s="342"/>
      <c r="L14" s="344"/>
      <c r="M14" s="575"/>
      <c r="N14" s="343"/>
      <c r="O14" s="487"/>
      <c r="P14" s="489"/>
      <c r="Q14" s="43"/>
    </row>
    <row r="15" spans="1:17" s="47" customFormat="1" ht="20.100000000000001" customHeight="1" thickBot="1" x14ac:dyDescent="0.25">
      <c r="A15" s="130"/>
      <c r="B15" s="130"/>
      <c r="C15" s="43"/>
      <c r="E15" s="43"/>
      <c r="F15" s="598"/>
      <c r="G15" s="349" t="s">
        <v>133</v>
      </c>
      <c r="H15" s="349"/>
      <c r="I15" s="349"/>
      <c r="J15" s="349"/>
      <c r="K15" s="350"/>
      <c r="L15" s="351"/>
      <c r="M15" s="577"/>
      <c r="N15" s="352"/>
      <c r="O15" s="487"/>
      <c r="P15" s="490"/>
      <c r="Q15" s="43"/>
    </row>
    <row r="16" spans="1:17" s="47" customFormat="1" ht="12.75" customHeight="1" x14ac:dyDescent="0.2">
      <c r="A16" s="130"/>
      <c r="B16" s="130"/>
      <c r="C16" s="43"/>
      <c r="E16" s="43"/>
      <c r="F16" s="43"/>
      <c r="G16" s="43"/>
      <c r="H16" s="43"/>
      <c r="I16" s="43"/>
      <c r="J16" s="43"/>
      <c r="M16" s="43"/>
      <c r="N16" s="43"/>
      <c r="O16" s="43"/>
      <c r="P16" s="43"/>
      <c r="Q16" s="43"/>
    </row>
    <row r="17" spans="1:17" s="47" customFormat="1" ht="99.95" hidden="1" customHeight="1" x14ac:dyDescent="0.2">
      <c r="A17" s="130"/>
      <c r="B17" s="130"/>
      <c r="C17" s="43"/>
      <c r="E17" s="43"/>
      <c r="F17" s="43"/>
      <c r="G17" s="43"/>
      <c r="H17" s="43"/>
      <c r="I17" s="43"/>
      <c r="J17" s="43"/>
      <c r="M17" s="43"/>
      <c r="N17" s="43"/>
      <c r="O17" s="43"/>
      <c r="P17" s="43"/>
      <c r="Q17" s="43"/>
    </row>
    <row r="18" spans="1:17" ht="99.95" hidden="1" customHeight="1" x14ac:dyDescent="0.2">
      <c r="B18" s="130"/>
    </row>
    <row r="19" spans="1:17" ht="23.25" x14ac:dyDescent="0.35">
      <c r="B19" s="130"/>
      <c r="I19" s="334" t="str">
        <f>DF!$D$2</f>
        <v>Demi-finale</v>
      </c>
      <c r="J19" s="334"/>
      <c r="K19" s="335"/>
      <c r="L19" s="335"/>
    </row>
    <row r="20" spans="1:17" ht="26.25" x14ac:dyDescent="0.4">
      <c r="B20" s="130"/>
      <c r="F20" s="358" t="str">
        <f>DF!B8</f>
        <v>Demi-Finale 2</v>
      </c>
      <c r="I20" s="336"/>
    </row>
    <row r="21" spans="1:17" ht="12.75" customHeight="1" x14ac:dyDescent="0.2">
      <c r="B21" s="130"/>
    </row>
    <row r="22" spans="1:17" ht="12.75" customHeight="1" thickBot="1" x14ac:dyDescent="0.25">
      <c r="B22" s="130"/>
    </row>
    <row r="23" spans="1:17" ht="20.100000000000001" customHeight="1" x14ac:dyDescent="0.2">
      <c r="B23" s="130"/>
      <c r="F23" s="596" t="str">
        <f>DF!B9</f>
        <v>ROBERT SOPHIE</v>
      </c>
      <c r="G23" s="337">
        <f>DF!D9</f>
        <v>7</v>
      </c>
      <c r="H23" s="338">
        <v>1</v>
      </c>
      <c r="I23" s="338">
        <v>2</v>
      </c>
      <c r="J23" s="338">
        <v>3</v>
      </c>
      <c r="K23" s="339" t="s">
        <v>129</v>
      </c>
      <c r="L23" s="340" t="s">
        <v>130</v>
      </c>
      <c r="M23" s="596" t="s">
        <v>179</v>
      </c>
      <c r="N23" s="599"/>
      <c r="O23" s="487"/>
      <c r="P23" s="488" t="s">
        <v>180</v>
      </c>
    </row>
    <row r="24" spans="1:17" ht="20.100000000000001" customHeight="1" x14ac:dyDescent="0.2">
      <c r="B24" s="130"/>
      <c r="F24" s="597"/>
      <c r="G24" s="341" t="s">
        <v>131</v>
      </c>
      <c r="H24" s="341"/>
      <c r="I24" s="341"/>
      <c r="J24" s="341"/>
      <c r="K24" s="342"/>
      <c r="L24" s="343"/>
      <c r="M24" s="575"/>
      <c r="N24" s="343"/>
      <c r="O24" s="487"/>
      <c r="P24" s="489"/>
    </row>
    <row r="25" spans="1:17" ht="20.100000000000001" customHeight="1" x14ac:dyDescent="0.2">
      <c r="B25" s="130"/>
      <c r="F25" s="597"/>
      <c r="G25" s="341" t="s">
        <v>132</v>
      </c>
      <c r="H25" s="341"/>
      <c r="I25" s="431"/>
      <c r="J25" s="341"/>
      <c r="K25" s="342"/>
      <c r="L25" s="344"/>
      <c r="M25" s="575"/>
      <c r="N25" s="343"/>
      <c r="O25" s="487"/>
      <c r="P25" s="489"/>
    </row>
    <row r="26" spans="1:17" ht="20.100000000000001" customHeight="1" thickBot="1" x14ac:dyDescent="0.25">
      <c r="B26" s="130"/>
      <c r="F26" s="600"/>
      <c r="G26" s="345" t="s">
        <v>133</v>
      </c>
      <c r="H26" s="345"/>
      <c r="I26" s="345"/>
      <c r="J26" s="345"/>
      <c r="K26" s="346"/>
      <c r="L26" s="347"/>
      <c r="M26" s="576"/>
      <c r="N26" s="348"/>
      <c r="O26" s="487"/>
      <c r="P26" s="490"/>
    </row>
    <row r="27" spans="1:17" ht="20.100000000000001" customHeight="1" x14ac:dyDescent="0.2">
      <c r="B27" s="130"/>
      <c r="F27" s="596" t="str">
        <f>DF!B10</f>
        <v>LEGRIS LEA</v>
      </c>
      <c r="G27" s="337">
        <f>DF!D10</f>
        <v>8</v>
      </c>
      <c r="H27" s="338">
        <v>1</v>
      </c>
      <c r="I27" s="338">
        <v>2</v>
      </c>
      <c r="J27" s="338">
        <v>3</v>
      </c>
      <c r="K27" s="339" t="s">
        <v>129</v>
      </c>
      <c r="L27" s="340" t="s">
        <v>130</v>
      </c>
      <c r="M27" s="596" t="s">
        <v>179</v>
      </c>
      <c r="N27" s="599"/>
      <c r="O27" s="487"/>
      <c r="P27" s="488" t="s">
        <v>180</v>
      </c>
    </row>
    <row r="28" spans="1:17" ht="20.100000000000001" customHeight="1" x14ac:dyDescent="0.2">
      <c r="B28" s="130"/>
      <c r="F28" s="597"/>
      <c r="G28" s="341" t="s">
        <v>131</v>
      </c>
      <c r="H28" s="341"/>
      <c r="I28" s="341"/>
      <c r="J28" s="341"/>
      <c r="K28" s="342"/>
      <c r="L28" s="343"/>
      <c r="M28" s="575"/>
      <c r="N28" s="343"/>
      <c r="O28" s="487"/>
      <c r="P28" s="489"/>
    </row>
    <row r="29" spans="1:17" ht="20.100000000000001" customHeight="1" x14ac:dyDescent="0.2">
      <c r="B29" s="130"/>
      <c r="F29" s="597"/>
      <c r="G29" s="341" t="s">
        <v>132</v>
      </c>
      <c r="H29" s="341"/>
      <c r="I29" s="341"/>
      <c r="J29" s="341"/>
      <c r="K29" s="342"/>
      <c r="L29" s="344"/>
      <c r="M29" s="575"/>
      <c r="N29" s="343"/>
      <c r="O29" s="487"/>
      <c r="P29" s="489"/>
    </row>
    <row r="30" spans="1:17" ht="20.100000000000001" customHeight="1" thickBot="1" x14ac:dyDescent="0.25">
      <c r="B30" s="130"/>
      <c r="F30" s="598"/>
      <c r="G30" s="349" t="s">
        <v>133</v>
      </c>
      <c r="H30" s="349"/>
      <c r="I30" s="349"/>
      <c r="J30" s="349"/>
      <c r="K30" s="350"/>
      <c r="L30" s="351"/>
      <c r="M30" s="577"/>
      <c r="N30" s="352"/>
      <c r="O30" s="487"/>
      <c r="P30" s="490"/>
    </row>
    <row r="31" spans="1:17" ht="102.75" hidden="1" customHeight="1" x14ac:dyDescent="0.2">
      <c r="B31" s="130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</row>
    <row r="32" spans="1:17" ht="63" customHeight="1" x14ac:dyDescent="0.2">
      <c r="B32" s="130"/>
    </row>
    <row r="33" spans="2:16" ht="35.25" hidden="1" customHeight="1" x14ac:dyDescent="0.2">
      <c r="B33" s="130"/>
    </row>
    <row r="34" spans="2:16" ht="12.75" customHeight="1" x14ac:dyDescent="0.2">
      <c r="B34" s="130"/>
    </row>
    <row r="35" spans="2:16" ht="23.25" x14ac:dyDescent="0.35">
      <c r="B35" s="130"/>
      <c r="I35" s="334" t="str">
        <f>DF!$D$2</f>
        <v>Demi-finale</v>
      </c>
      <c r="J35" s="334"/>
      <c r="K35" s="335"/>
      <c r="L35" s="335"/>
    </row>
    <row r="36" spans="2:16" ht="27.75" customHeight="1" x14ac:dyDescent="0.4">
      <c r="B36" s="130"/>
      <c r="F36" s="358" t="str">
        <f>DF!B12</f>
        <v>Demi-Finale 3</v>
      </c>
      <c r="I36" s="336"/>
    </row>
    <row r="37" spans="2:16" ht="12.75" customHeight="1" x14ac:dyDescent="0.2">
      <c r="B37" s="130"/>
    </row>
    <row r="38" spans="2:16" ht="12.75" customHeight="1" thickBot="1" x14ac:dyDescent="0.25">
      <c r="B38" s="130"/>
    </row>
    <row r="39" spans="2:16" ht="20.100000000000001" customHeight="1" x14ac:dyDescent="0.2">
      <c r="B39" s="130"/>
      <c r="F39" s="596" t="str">
        <f>DF!B13</f>
        <v>VERITE ALEXIS</v>
      </c>
      <c r="G39" s="337">
        <f>DF!D13</f>
        <v>9</v>
      </c>
      <c r="H39" s="338">
        <v>1</v>
      </c>
      <c r="I39" s="338">
        <v>2</v>
      </c>
      <c r="J39" s="338">
        <v>3</v>
      </c>
      <c r="K39" s="339" t="s">
        <v>129</v>
      </c>
      <c r="L39" s="340" t="s">
        <v>130</v>
      </c>
      <c r="M39" s="596" t="s">
        <v>179</v>
      </c>
      <c r="N39" s="599"/>
      <c r="O39" s="487"/>
      <c r="P39" s="488" t="s">
        <v>180</v>
      </c>
    </row>
    <row r="40" spans="2:16" ht="20.100000000000001" customHeight="1" x14ac:dyDescent="0.2">
      <c r="B40" s="130"/>
      <c r="F40" s="597"/>
      <c r="G40" s="341" t="s">
        <v>131</v>
      </c>
      <c r="H40" s="341"/>
      <c r="I40" s="341"/>
      <c r="J40" s="341"/>
      <c r="K40" s="342"/>
      <c r="L40" s="343"/>
      <c r="M40" s="575"/>
      <c r="N40" s="343"/>
      <c r="O40" s="487"/>
      <c r="P40" s="489"/>
    </row>
    <row r="41" spans="2:16" ht="20.100000000000001" customHeight="1" x14ac:dyDescent="0.2">
      <c r="B41" s="130"/>
      <c r="F41" s="597"/>
      <c r="G41" s="341" t="s">
        <v>132</v>
      </c>
      <c r="H41" s="341"/>
      <c r="I41" s="341"/>
      <c r="J41" s="341"/>
      <c r="K41" s="342"/>
      <c r="L41" s="344"/>
      <c r="M41" s="575"/>
      <c r="N41" s="343"/>
      <c r="O41" s="487"/>
      <c r="P41" s="489"/>
    </row>
    <row r="42" spans="2:16" ht="20.100000000000001" customHeight="1" thickBot="1" x14ac:dyDescent="0.25">
      <c r="B42" s="130"/>
      <c r="F42" s="600"/>
      <c r="G42" s="345" t="s">
        <v>133</v>
      </c>
      <c r="H42" s="345"/>
      <c r="I42" s="345"/>
      <c r="J42" s="345"/>
      <c r="K42" s="346"/>
      <c r="L42" s="347"/>
      <c r="M42" s="576"/>
      <c r="N42" s="348"/>
      <c r="O42" s="487"/>
      <c r="P42" s="490"/>
    </row>
    <row r="43" spans="2:16" ht="20.100000000000001" customHeight="1" x14ac:dyDescent="0.2">
      <c r="B43" s="130"/>
      <c r="F43" s="596" t="str">
        <f>DF!B14</f>
        <v>BARREL RICHARD</v>
      </c>
      <c r="G43" s="337">
        <f>DF!D14</f>
        <v>10</v>
      </c>
      <c r="H43" s="338">
        <v>1</v>
      </c>
      <c r="I43" s="338">
        <v>2</v>
      </c>
      <c r="J43" s="338">
        <v>3</v>
      </c>
      <c r="K43" s="339" t="s">
        <v>129</v>
      </c>
      <c r="L43" s="340" t="s">
        <v>130</v>
      </c>
      <c r="M43" s="596" t="s">
        <v>179</v>
      </c>
      <c r="N43" s="599"/>
      <c r="O43" s="487"/>
      <c r="P43" s="488" t="s">
        <v>180</v>
      </c>
    </row>
    <row r="44" spans="2:16" ht="20.100000000000001" customHeight="1" x14ac:dyDescent="0.2">
      <c r="B44" s="130"/>
      <c r="F44" s="597"/>
      <c r="G44" s="341" t="s">
        <v>131</v>
      </c>
      <c r="H44" s="341"/>
      <c r="I44" s="341"/>
      <c r="J44" s="341"/>
      <c r="K44" s="342"/>
      <c r="L44" s="343"/>
      <c r="M44" s="575"/>
      <c r="N44" s="343"/>
      <c r="O44" s="487"/>
      <c r="P44" s="489"/>
    </row>
    <row r="45" spans="2:16" ht="20.100000000000001" customHeight="1" x14ac:dyDescent="0.2">
      <c r="B45" s="130"/>
      <c r="F45" s="597"/>
      <c r="G45" s="341" t="s">
        <v>132</v>
      </c>
      <c r="H45" s="341"/>
      <c r="I45" s="341"/>
      <c r="J45" s="341"/>
      <c r="K45" s="342"/>
      <c r="L45" s="344"/>
      <c r="M45" s="575"/>
      <c r="N45" s="343"/>
      <c r="O45" s="487"/>
      <c r="P45" s="489"/>
    </row>
    <row r="46" spans="2:16" ht="20.100000000000001" customHeight="1" thickBot="1" x14ac:dyDescent="0.25">
      <c r="B46" s="130"/>
      <c r="F46" s="598"/>
      <c r="G46" s="349" t="s">
        <v>133</v>
      </c>
      <c r="H46" s="349"/>
      <c r="I46" s="349"/>
      <c r="J46" s="349"/>
      <c r="K46" s="350"/>
      <c r="L46" s="351"/>
      <c r="M46" s="577"/>
      <c r="N46" s="352"/>
      <c r="O46" s="487"/>
      <c r="P46" s="490"/>
    </row>
    <row r="47" spans="2:16" ht="114.95" hidden="1" customHeight="1" x14ac:dyDescent="0.2">
      <c r="B47" s="130"/>
    </row>
    <row r="48" spans="2:16" ht="99.95" hidden="1" customHeight="1" x14ac:dyDescent="0.2">
      <c r="B48" s="130"/>
    </row>
    <row r="49" spans="2:16" ht="99.95" hidden="1" customHeight="1" x14ac:dyDescent="0.2">
      <c r="B49" s="130"/>
    </row>
    <row r="50" spans="2:16" ht="23.25" hidden="1" x14ac:dyDescent="0.35">
      <c r="B50" s="130"/>
      <c r="I50" s="334"/>
      <c r="J50" s="334"/>
      <c r="K50" s="335"/>
      <c r="L50" s="335"/>
    </row>
    <row r="51" spans="2:16" ht="23.25" hidden="1" x14ac:dyDescent="0.35">
      <c r="I51" s="336"/>
    </row>
    <row r="52" spans="2:16" hidden="1" x14ac:dyDescent="0.2"/>
    <row r="53" spans="2:16" hidden="1" x14ac:dyDescent="0.2"/>
    <row r="54" spans="2:16" ht="20.100000000000001" hidden="1" customHeight="1" x14ac:dyDescent="0.2">
      <c r="F54" s="602"/>
      <c r="G54" s="578"/>
      <c r="H54" s="578"/>
      <c r="I54" s="578"/>
      <c r="J54" s="578"/>
      <c r="K54" s="578"/>
      <c r="L54" s="578"/>
      <c r="M54" s="602"/>
      <c r="N54" s="602"/>
      <c r="O54" s="578"/>
      <c r="P54" s="578"/>
    </row>
    <row r="55" spans="2:16" ht="20.100000000000001" hidden="1" customHeight="1" x14ac:dyDescent="0.2">
      <c r="F55" s="602"/>
      <c r="G55" s="578"/>
      <c r="H55" s="578"/>
      <c r="I55" s="578"/>
      <c r="J55" s="578"/>
      <c r="K55" s="578"/>
      <c r="L55" s="578"/>
      <c r="M55" s="578"/>
      <c r="N55" s="578"/>
      <c r="O55" s="578"/>
      <c r="P55" s="602"/>
    </row>
    <row r="56" spans="2:16" ht="20.100000000000001" hidden="1" customHeight="1" x14ac:dyDescent="0.2">
      <c r="F56" s="602"/>
      <c r="G56" s="578"/>
      <c r="H56" s="578"/>
      <c r="I56" s="578"/>
      <c r="J56" s="578"/>
      <c r="K56" s="578"/>
      <c r="L56" s="578"/>
      <c r="M56" s="578"/>
      <c r="N56" s="578"/>
      <c r="O56" s="578"/>
      <c r="P56" s="602"/>
    </row>
    <row r="57" spans="2:16" ht="20.100000000000001" hidden="1" customHeight="1" x14ac:dyDescent="0.2">
      <c r="F57" s="602"/>
      <c r="G57" s="578"/>
      <c r="H57" s="578"/>
      <c r="I57" s="578"/>
      <c r="J57" s="578"/>
      <c r="K57" s="578"/>
      <c r="L57" s="578"/>
      <c r="M57" s="578"/>
      <c r="N57" s="578"/>
      <c r="O57" s="578"/>
      <c r="P57" s="602"/>
    </row>
    <row r="58" spans="2:16" ht="20.100000000000001" hidden="1" customHeight="1" x14ac:dyDescent="0.2">
      <c r="F58" s="602"/>
      <c r="G58" s="578"/>
      <c r="H58" s="578"/>
      <c r="I58" s="578"/>
      <c r="J58" s="578"/>
      <c r="K58" s="578"/>
      <c r="L58" s="578"/>
      <c r="M58" s="602"/>
      <c r="N58" s="602"/>
      <c r="O58" s="578"/>
      <c r="P58" s="578"/>
    </row>
    <row r="59" spans="2:16" ht="20.100000000000001" hidden="1" customHeight="1" x14ac:dyDescent="0.2">
      <c r="F59" s="602"/>
      <c r="G59" s="578"/>
      <c r="H59" s="578"/>
      <c r="I59" s="578"/>
      <c r="J59" s="578"/>
      <c r="K59" s="578"/>
      <c r="L59" s="578"/>
      <c r="M59" s="578"/>
      <c r="N59" s="578"/>
      <c r="O59" s="578"/>
      <c r="P59" s="602"/>
    </row>
    <row r="60" spans="2:16" ht="20.100000000000001" hidden="1" customHeight="1" x14ac:dyDescent="0.2">
      <c r="F60" s="602"/>
      <c r="G60" s="578"/>
      <c r="H60" s="578"/>
      <c r="I60" s="578"/>
      <c r="J60" s="578"/>
      <c r="K60" s="578"/>
      <c r="L60" s="578"/>
      <c r="M60" s="578"/>
      <c r="N60" s="578"/>
      <c r="O60" s="578"/>
      <c r="P60" s="602"/>
    </row>
    <row r="61" spans="2:16" ht="20.100000000000001" hidden="1" customHeight="1" x14ac:dyDescent="0.2">
      <c r="F61" s="602"/>
      <c r="G61" s="578"/>
      <c r="H61" s="578"/>
      <c r="I61" s="578"/>
      <c r="J61" s="578"/>
      <c r="K61" s="578"/>
      <c r="L61" s="578"/>
      <c r="M61" s="578"/>
      <c r="N61" s="578"/>
      <c r="O61" s="578"/>
      <c r="P61" s="602"/>
    </row>
    <row r="62" spans="2:16" hidden="1" x14ac:dyDescent="0.2"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</row>
    <row r="63" spans="2:16" hidden="1" x14ac:dyDescent="0.2"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</row>
    <row r="64" spans="2:16" hidden="1" x14ac:dyDescent="0.2"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</row>
    <row r="65" hidden="1" x14ac:dyDescent="0.2"/>
    <row r="66" hidden="1" x14ac:dyDescent="0.2"/>
    <row r="67" hidden="1" x14ac:dyDescent="0.2"/>
  </sheetData>
  <sheetProtection sheet="1" objects="1" scenarios="1"/>
  <mergeCells count="18">
    <mergeCell ref="F23:F26"/>
    <mergeCell ref="M23:N23"/>
    <mergeCell ref="F12:F15"/>
    <mergeCell ref="M12:N12"/>
    <mergeCell ref="F8:F11"/>
    <mergeCell ref="M8:N8"/>
    <mergeCell ref="F43:F46"/>
    <mergeCell ref="M43:N43"/>
    <mergeCell ref="F39:F42"/>
    <mergeCell ref="M39:N39"/>
    <mergeCell ref="F27:F30"/>
    <mergeCell ref="M27:N27"/>
    <mergeCell ref="F58:F61"/>
    <mergeCell ref="M58:N58"/>
    <mergeCell ref="P59:P61"/>
    <mergeCell ref="F54:F57"/>
    <mergeCell ref="M54:N54"/>
    <mergeCell ref="P55:P5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Height="12" orientation="portrait" r:id="rId1"/>
  <headerFooter alignWithMargins="0">
    <oddFooter>&amp;R&amp;"Tahoma,Gras"&amp;16&amp;P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B2:AI25"/>
  <sheetViews>
    <sheetView showGridLines="0" topLeftCell="B1" zoomScale="85" zoomScaleNormal="85" zoomScaleSheetLayoutView="100" workbookViewId="0">
      <selection activeCell="M5" sqref="M5"/>
    </sheetView>
  </sheetViews>
  <sheetFormatPr baseColWidth="10" defaultColWidth="11.42578125" defaultRowHeight="29.25" customHeight="1" x14ac:dyDescent="0.25"/>
  <cols>
    <col min="1" max="1" width="1.5703125" style="6" customWidth="1"/>
    <col min="2" max="2" width="35.7109375" style="6" customWidth="1"/>
    <col min="3" max="3" width="32.85546875" style="6" customWidth="1"/>
    <col min="4" max="4" width="6.7109375" style="6" customWidth="1"/>
    <col min="5" max="5" width="7.85546875" style="227" customWidth="1"/>
    <col min="6" max="11" width="4.28515625" style="227" customWidth="1"/>
    <col min="12" max="12" width="9" style="227" bestFit="1" customWidth="1"/>
    <col min="13" max="15" width="6.7109375" style="6" customWidth="1"/>
    <col min="16" max="16" width="6.7109375" style="227" customWidth="1"/>
    <col min="17" max="17" width="3.7109375" style="227" customWidth="1"/>
    <col min="18" max="20" width="6.7109375" style="6" customWidth="1"/>
    <col min="21" max="21" width="6.7109375" style="227" customWidth="1"/>
    <col min="22" max="22" width="3.7109375" style="227" customWidth="1"/>
    <col min="23" max="25" width="6.7109375" style="6" customWidth="1"/>
    <col min="26" max="26" width="6.7109375" style="227" customWidth="1"/>
    <col min="27" max="27" width="3.85546875" style="6" hidden="1" customWidth="1"/>
    <col min="28" max="28" width="3.7109375" style="227" customWidth="1"/>
    <col min="29" max="29" width="2" style="6" customWidth="1"/>
    <col min="30" max="31" width="4.28515625" style="6" customWidth="1"/>
    <col min="32" max="32" width="2.7109375" style="6" customWidth="1"/>
    <col min="33" max="16384" width="11.42578125" style="6"/>
  </cols>
  <sheetData>
    <row r="2" spans="2:35" ht="29.25" customHeight="1" x14ac:dyDescent="0.25">
      <c r="D2" s="605" t="s">
        <v>188</v>
      </c>
      <c r="E2" s="605"/>
      <c r="F2" s="605"/>
      <c r="G2" s="605"/>
      <c r="H2" s="605"/>
      <c r="I2" s="605"/>
      <c r="J2" s="605"/>
      <c r="K2" s="605"/>
      <c r="L2" s="605"/>
      <c r="M2" s="605"/>
    </row>
    <row r="3" spans="2:35" ht="29.25" customHeight="1" x14ac:dyDescent="0.55000000000000004">
      <c r="B3" s="297"/>
      <c r="C3" s="297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</row>
    <row r="4" spans="2:35" ht="29.25" customHeight="1" thickBot="1" x14ac:dyDescent="0.3">
      <c r="B4" s="298" t="s">
        <v>189</v>
      </c>
      <c r="C4" s="536" t="s">
        <v>18</v>
      </c>
      <c r="D4" s="299" t="s">
        <v>14</v>
      </c>
      <c r="E4" s="299" t="s">
        <v>148</v>
      </c>
      <c r="F4" s="292"/>
      <c r="G4" s="292"/>
      <c r="H4" s="292"/>
      <c r="I4" s="292"/>
      <c r="J4" s="292"/>
      <c r="K4" s="292"/>
      <c r="L4" s="299" t="s">
        <v>148</v>
      </c>
      <c r="M4" s="603" t="s">
        <v>150</v>
      </c>
      <c r="N4" s="603"/>
      <c r="O4" s="603"/>
      <c r="P4" s="603"/>
      <c r="Q4" s="293"/>
      <c r="R4" s="603" t="s">
        <v>151</v>
      </c>
      <c r="S4" s="603"/>
      <c r="T4" s="603"/>
      <c r="U4" s="603"/>
      <c r="V4" s="293"/>
      <c r="W4" s="603" t="s">
        <v>152</v>
      </c>
      <c r="X4" s="603"/>
      <c r="Y4" s="603"/>
      <c r="Z4" s="603"/>
    </row>
    <row r="5" spans="2:35" ht="37.5" customHeight="1" thickTop="1" x14ac:dyDescent="0.25">
      <c r="B5" s="225" t="str">
        <f>IF('T3'!E6&gt;'T3'!E7,'T3'!B6,IF('T3'!E6&lt;'T3'!E7,'T3'!B7,"?"))</f>
        <v>GOYEC LUDOVIC</v>
      </c>
      <c r="C5" s="537" t="str">
        <f>IF('T3'!E6&gt;'T3'!E7,'T3'!C6,IF('T3'!E6&lt;'T3'!E7,'T3'!C7,"?"))</f>
        <v>Pana Loisirs</v>
      </c>
      <c r="D5" s="552">
        <v>5</v>
      </c>
      <c r="E5" s="464">
        <f>F5+G5+H5+I5+J5+K5</f>
        <v>2</v>
      </c>
      <c r="F5" s="497" t="str">
        <f>IF(P5&gt;P6,"1","0")</f>
        <v>1</v>
      </c>
      <c r="G5" s="498" t="str">
        <f>IF(U5&gt;U6,"1","0")</f>
        <v>1</v>
      </c>
      <c r="H5" s="498" t="str">
        <f>IF(Z5&gt;Z6,"1","0")</f>
        <v>0</v>
      </c>
      <c r="I5" s="499" t="str">
        <f>IF(Q5&gt;Q6,"1","0")</f>
        <v>0</v>
      </c>
      <c r="J5" s="499" t="str">
        <f>IF(V5&gt;V6,"1","0")</f>
        <v>0</v>
      </c>
      <c r="K5" s="500" t="str">
        <f>IF(AB5&gt;AB6,"1","0")</f>
        <v>0</v>
      </c>
      <c r="L5" s="464">
        <f>P5+U5+Z5+Q5+V5+AA5+AB5</f>
        <v>51.012210000003996</v>
      </c>
      <c r="M5" s="548">
        <v>10</v>
      </c>
      <c r="N5" s="549">
        <v>8</v>
      </c>
      <c r="O5" s="549">
        <v>7</v>
      </c>
      <c r="P5" s="465">
        <f>M5+POWER(10,M5-12)+N5+POWER(10,N5-12)+O5+POWER(10,O5-12)</f>
        <v>25.010109999999997</v>
      </c>
      <c r="Q5" s="458"/>
      <c r="R5" s="548">
        <v>9</v>
      </c>
      <c r="S5" s="549">
        <v>9</v>
      </c>
      <c r="T5" s="549">
        <v>8</v>
      </c>
      <c r="U5" s="465">
        <f>R5+POWER(10,R5-12)+S5+POWER(10,S5-12)+T5+POWER(10,T5-12)</f>
        <v>26.002099999999999</v>
      </c>
      <c r="V5" s="458"/>
      <c r="W5" s="548"/>
      <c r="X5" s="549"/>
      <c r="Y5" s="549"/>
      <c r="Z5" s="465">
        <f>W5+POWER(10,W5-12)+X5+POWER(10,X5-12)+Y5+POWER(10,Y5-12)+AB5+POWER(10,AB5-12)</f>
        <v>3.9999999999999999E-12</v>
      </c>
      <c r="AA5" s="458"/>
      <c r="AB5" s="466"/>
    </row>
    <row r="6" spans="2:35" ht="37.5" customHeight="1" thickBot="1" x14ac:dyDescent="0.3">
      <c r="B6" s="226" t="str">
        <f>IF('T3'!E9&gt;'T3'!E10,'T3'!B9,IF('T3'!E9&lt;'T3'!E10,'T3'!B10,"?"))</f>
        <v>JOUSEAU NADEGE</v>
      </c>
      <c r="C6" s="538" t="str">
        <f>IF('T3'!E9&gt;'T3'!E10,'T3'!C9,IF('T3'!E9&lt;'T3'!E10,'T3'!C10,"?"))</f>
        <v>LAVAL HANDISPORT</v>
      </c>
      <c r="D6" s="553">
        <v>6</v>
      </c>
      <c r="E6" s="467">
        <f>F6+G6+H6+I6+J6+K6</f>
        <v>0</v>
      </c>
      <c r="F6" s="501" t="str">
        <f>IF(P6&gt;P5,"1","0")</f>
        <v>0</v>
      </c>
      <c r="G6" s="501" t="str">
        <f>IF(U6&gt;U5,"1","0")</f>
        <v>0</v>
      </c>
      <c r="H6" s="501" t="str">
        <f>IF(Z6&gt;Z5,"1","0")</f>
        <v>0</v>
      </c>
      <c r="I6" s="502" t="str">
        <f>IF(Q6&gt;Q5,"1","0")</f>
        <v>0</v>
      </c>
      <c r="J6" s="502" t="str">
        <f>IF(V6&gt;V5,"1","0")</f>
        <v>0</v>
      </c>
      <c r="K6" s="503" t="str">
        <f>IF(AB6&gt;AB5,"1","0")</f>
        <v>0</v>
      </c>
      <c r="L6" s="467">
        <f>P6+U6+Z6+Q6+V6+AA6+AB6</f>
        <v>49.002310000003995</v>
      </c>
      <c r="M6" s="550">
        <v>9</v>
      </c>
      <c r="N6" s="551">
        <v>8</v>
      </c>
      <c r="O6" s="551">
        <v>8</v>
      </c>
      <c r="P6" s="468">
        <f>M6+POWER(10,M6-12)+N6+POWER(10,N6-12)+O6+POWER(10,O6-12)</f>
        <v>25.001199999999997</v>
      </c>
      <c r="Q6" s="461"/>
      <c r="R6" s="550">
        <v>9</v>
      </c>
      <c r="S6" s="551">
        <v>8</v>
      </c>
      <c r="T6" s="551">
        <v>7</v>
      </c>
      <c r="U6" s="468">
        <f>R6+POWER(10,R6-12)+S6+POWER(10,S6-12)+T6+POWER(10,T6-12)</f>
        <v>24.001109999999997</v>
      </c>
      <c r="V6" s="461"/>
      <c r="W6" s="550"/>
      <c r="X6" s="551"/>
      <c r="Y6" s="551"/>
      <c r="Z6" s="468">
        <f>W6+POWER(10,W6-12)+X6+POWER(10,X6-12)+Y6+POWER(10,Y6-12)+AB6+POWER(10,AB6-12)</f>
        <v>3.9999999999999999E-12</v>
      </c>
      <c r="AA6" s="461"/>
      <c r="AB6" s="469"/>
    </row>
    <row r="7" spans="2:35" ht="14.25" customHeight="1" x14ac:dyDescent="0.45">
      <c r="B7" s="219"/>
      <c r="C7" s="219"/>
    </row>
    <row r="8" spans="2:35" ht="29.25" customHeight="1" thickBot="1" x14ac:dyDescent="0.5">
      <c r="B8" s="298" t="s">
        <v>190</v>
      </c>
      <c r="C8" s="536" t="s">
        <v>18</v>
      </c>
      <c r="D8" s="299" t="s">
        <v>14</v>
      </c>
      <c r="E8" s="299" t="s">
        <v>148</v>
      </c>
      <c r="F8" s="292"/>
      <c r="G8" s="292"/>
      <c r="H8" s="292"/>
      <c r="I8" s="292"/>
      <c r="J8" s="292"/>
      <c r="K8" s="292"/>
      <c r="L8" s="299" t="s">
        <v>148</v>
      </c>
      <c r="M8" s="603" t="s">
        <v>150</v>
      </c>
      <c r="N8" s="603"/>
      <c r="O8" s="603"/>
      <c r="P8" s="603"/>
      <c r="Q8" s="293"/>
      <c r="R8" s="603" t="s">
        <v>151</v>
      </c>
      <c r="S8" s="603"/>
      <c r="T8" s="603"/>
      <c r="U8" s="603"/>
      <c r="V8" s="293"/>
      <c r="W8" s="603" t="s">
        <v>152</v>
      </c>
      <c r="X8" s="603"/>
      <c r="Y8" s="603"/>
      <c r="Z8" s="603"/>
      <c r="AA8" s="294"/>
      <c r="AB8" s="295"/>
      <c r="AC8" s="296"/>
      <c r="AD8" s="296"/>
      <c r="AE8" s="296"/>
      <c r="AF8" s="296"/>
      <c r="AG8" s="296"/>
      <c r="AH8" s="296"/>
      <c r="AI8" s="296"/>
    </row>
    <row r="9" spans="2:35" ht="37.5" customHeight="1" thickTop="1" x14ac:dyDescent="0.25">
      <c r="B9" s="225" t="str">
        <f>IF('T3'!E12&gt;'T3'!E13,'T3'!B12,IF('T3'!E12&lt;'T3'!E13,'T3'!B13,"?"))</f>
        <v>ROBERT SOPHIE</v>
      </c>
      <c r="C9" s="537" t="str">
        <f>IF('T3'!E12&gt;'T3'!E13,'T3'!C12,IF('T3'!E12&lt;'T3'!E13,'T3'!C13,"?"))</f>
        <v>LAVAL HANDISPORT</v>
      </c>
      <c r="D9" s="552">
        <v>7</v>
      </c>
      <c r="E9" s="464">
        <f>F9+G9+H9+I9+J9+K9</f>
        <v>2</v>
      </c>
      <c r="F9" s="497" t="str">
        <f>IF(P9&gt;P10,"1","0")</f>
        <v>1</v>
      </c>
      <c r="G9" s="498" t="str">
        <f>IF(U9&gt;U10,"1","0")</f>
        <v>1</v>
      </c>
      <c r="H9" s="498" t="str">
        <f>IF(Z9&gt;Z10,"1","0")</f>
        <v>0</v>
      </c>
      <c r="I9" s="499" t="str">
        <f>IF(Q9&gt;Q10,"1","0")</f>
        <v>0</v>
      </c>
      <c r="J9" s="499" t="str">
        <f>IF(V9&gt;V10,"1","0")</f>
        <v>0</v>
      </c>
      <c r="K9" s="500" t="str">
        <f>IF(AB9&gt;AB10,"1","0")</f>
        <v>0</v>
      </c>
      <c r="L9" s="464">
        <f>P9+U9+Z9+Q9+V9+AA9+AB9</f>
        <v>50.003210000003996</v>
      </c>
      <c r="M9" s="548">
        <v>9</v>
      </c>
      <c r="N9" s="549">
        <v>9</v>
      </c>
      <c r="O9" s="549">
        <v>8</v>
      </c>
      <c r="P9" s="465">
        <f>M9+POWER(10,M9-12)+N9+POWER(10,N9-12)+O9+POWER(10,O9-12)</f>
        <v>26.002099999999999</v>
      </c>
      <c r="Q9" s="458"/>
      <c r="R9" s="548">
        <v>9</v>
      </c>
      <c r="S9" s="549">
        <v>8</v>
      </c>
      <c r="T9" s="549">
        <v>7</v>
      </c>
      <c r="U9" s="465">
        <f>R9+POWER(10,R9-12)+S9+POWER(10,S9-12)+T9+POWER(10,T9-12)</f>
        <v>24.001109999999997</v>
      </c>
      <c r="V9" s="458"/>
      <c r="W9" s="548"/>
      <c r="X9" s="549"/>
      <c r="Y9" s="549"/>
      <c r="Z9" s="465">
        <f>W9+POWER(10,W9-12)+X9+POWER(10,X9-12)+Y9+POWER(10,Y9-12)+AB9+POWER(10,AB9-12)</f>
        <v>3.9999999999999999E-12</v>
      </c>
      <c r="AA9" s="458"/>
      <c r="AB9" s="466"/>
      <c r="AC9" s="300"/>
      <c r="AD9" s="300"/>
      <c r="AE9" s="300"/>
      <c r="AF9" s="300"/>
      <c r="AG9" s="300"/>
      <c r="AH9" s="300"/>
      <c r="AI9" s="300"/>
    </row>
    <row r="10" spans="2:35" ht="37.5" customHeight="1" thickBot="1" x14ac:dyDescent="0.3">
      <c r="B10" s="226" t="str">
        <f>IF('T3'!E15&gt;'T3'!E16,'T3'!B15,IF('T3'!E15&lt;'T3'!E16,'T3'!B16,"?"))</f>
        <v>LEGRIS LEA</v>
      </c>
      <c r="C10" s="538" t="str">
        <f>IF('T3'!E15&gt;'T3'!E16,'T3'!C15,IF('T3'!E15&lt;'T3'!E16,'T3'!C16,"?"))</f>
        <v>REIMS HANDISPORT</v>
      </c>
      <c r="D10" s="553">
        <v>8</v>
      </c>
      <c r="E10" s="467">
        <f>F10+G10+H10+I10+J10+K10</f>
        <v>0</v>
      </c>
      <c r="F10" s="501" t="str">
        <f>IF(P10&gt;P9,"1","0")</f>
        <v>0</v>
      </c>
      <c r="G10" s="501" t="str">
        <f>IF(U10&gt;U9,"1","0")</f>
        <v>0</v>
      </c>
      <c r="H10" s="501" t="str">
        <f>IF(Z10&gt;Z9,"1","0")</f>
        <v>0</v>
      </c>
      <c r="I10" s="502" t="str">
        <f>IF(Q10&gt;Q9,"1","0")</f>
        <v>0</v>
      </c>
      <c r="J10" s="502" t="str">
        <f>IF(V10&gt;V9,"1","0")</f>
        <v>0</v>
      </c>
      <c r="K10" s="503" t="str">
        <f>IF(AB10&gt;AB9,"1","0")</f>
        <v>0</v>
      </c>
      <c r="L10" s="467">
        <f>P10+U10+Z10+Q10+V10+AA10+AB10</f>
        <v>47.010311000004002</v>
      </c>
      <c r="M10" s="550">
        <v>10</v>
      </c>
      <c r="N10" s="551">
        <v>8</v>
      </c>
      <c r="O10" s="551">
        <v>7</v>
      </c>
      <c r="P10" s="468">
        <f>M10+POWER(10,M10-12)+N10+POWER(10,N10-12)+O10+POWER(10,O10-12)</f>
        <v>25.010109999999997</v>
      </c>
      <c r="Q10" s="461"/>
      <c r="R10" s="550">
        <v>8</v>
      </c>
      <c r="S10" s="551">
        <v>8</v>
      </c>
      <c r="T10" s="551">
        <v>6</v>
      </c>
      <c r="U10" s="468">
        <f>R10+POWER(10,R10-12)+S10+POWER(10,S10-12)+T10+POWER(10,T10-12)</f>
        <v>22.000201000000001</v>
      </c>
      <c r="V10" s="461"/>
      <c r="W10" s="550"/>
      <c r="X10" s="551"/>
      <c r="Y10" s="551"/>
      <c r="Z10" s="468">
        <f>W10+POWER(10,W10-12)+X10+POWER(10,X10-12)+Y10+POWER(10,Y10-12)+AB10+POWER(10,AB10-12)</f>
        <v>3.9999999999999999E-12</v>
      </c>
      <c r="AA10" s="461"/>
      <c r="AB10" s="469"/>
      <c r="AC10" s="300"/>
      <c r="AD10" s="300"/>
      <c r="AE10" s="300"/>
      <c r="AF10" s="300"/>
      <c r="AG10" s="300"/>
      <c r="AH10" s="300"/>
      <c r="AI10" s="300"/>
    </row>
    <row r="11" spans="2:35" ht="14.25" customHeight="1" x14ac:dyDescent="0.45">
      <c r="B11" s="219"/>
      <c r="C11" s="219"/>
      <c r="F11" s="291"/>
      <c r="G11" s="291"/>
      <c r="H11" s="291"/>
      <c r="I11" s="291"/>
      <c r="J11" s="291"/>
      <c r="K11" s="291"/>
      <c r="M11" s="133"/>
      <c r="N11" s="133"/>
      <c r="O11" s="133"/>
      <c r="P11" s="291"/>
      <c r="Q11" s="291"/>
      <c r="R11" s="133"/>
      <c r="S11" s="133"/>
      <c r="T11" s="133"/>
      <c r="U11" s="291"/>
      <c r="V11" s="291"/>
      <c r="W11" s="133"/>
      <c r="X11" s="133"/>
      <c r="Y11" s="133"/>
      <c r="Z11" s="291"/>
    </row>
    <row r="12" spans="2:35" ht="29.25" customHeight="1" thickBot="1" x14ac:dyDescent="0.5">
      <c r="B12" s="298" t="s">
        <v>191</v>
      </c>
      <c r="C12" s="536" t="s">
        <v>18</v>
      </c>
      <c r="D12" s="299" t="s">
        <v>14</v>
      </c>
      <c r="E12" s="299" t="s">
        <v>148</v>
      </c>
      <c r="F12" s="292"/>
      <c r="G12" s="292"/>
      <c r="H12" s="292"/>
      <c r="I12" s="292"/>
      <c r="J12" s="292"/>
      <c r="K12" s="292"/>
      <c r="L12" s="299" t="s">
        <v>148</v>
      </c>
      <c r="M12" s="603" t="s">
        <v>150</v>
      </c>
      <c r="N12" s="603"/>
      <c r="O12" s="603"/>
      <c r="P12" s="603"/>
      <c r="Q12" s="293"/>
      <c r="R12" s="603" t="s">
        <v>151</v>
      </c>
      <c r="S12" s="603"/>
      <c r="T12" s="603"/>
      <c r="U12" s="603"/>
      <c r="V12" s="293"/>
      <c r="W12" s="603" t="s">
        <v>152</v>
      </c>
      <c r="X12" s="603"/>
      <c r="Y12" s="603"/>
      <c r="Z12" s="603"/>
      <c r="AA12" s="294"/>
      <c r="AB12" s="294"/>
    </row>
    <row r="13" spans="2:35" ht="37.5" customHeight="1" thickTop="1" x14ac:dyDescent="0.25">
      <c r="B13" s="225" t="str">
        <f>IF('T3'!E18&gt;'T3'!E19,'T3'!B18,IF('T3'!E18&lt;'T3'!E19,'T3'!B19,"?"))</f>
        <v>VERITE ALEXIS</v>
      </c>
      <c r="C13" s="537" t="str">
        <f>IF('T3'!E18&gt;'T3'!E19,'T3'!C18,IF('T3'!E18&lt;'T3'!E19,'T3'!C19,"?"))</f>
        <v>asv foyer des salines</v>
      </c>
      <c r="D13" s="552">
        <v>9</v>
      </c>
      <c r="E13" s="464">
        <f>F13+G13+H13+I13+J13+K13</f>
        <v>2</v>
      </c>
      <c r="F13" s="497" t="str">
        <f>IF(P13&gt;P14,"1","0")</f>
        <v>1</v>
      </c>
      <c r="G13" s="498" t="str">
        <f>IF(U13&gt;U14,"1","0")</f>
        <v>0</v>
      </c>
      <c r="H13" s="498" t="str">
        <f>IF(Z13&gt;Z14,"1","0")</f>
        <v>1</v>
      </c>
      <c r="I13" s="499" t="str">
        <f>IF(Q13&gt;Q14,"1","0")</f>
        <v>0</v>
      </c>
      <c r="J13" s="499" t="str">
        <f>IF(V13&gt;V14,"1","0")</f>
        <v>0</v>
      </c>
      <c r="K13" s="500" t="str">
        <f>IF(AB13&gt;AB14,"1","0")</f>
        <v>0</v>
      </c>
      <c r="L13" s="464">
        <f>P13+U13+Z13+Q13+V13+AB13</f>
        <v>78.031409999999994</v>
      </c>
      <c r="M13" s="548">
        <v>10</v>
      </c>
      <c r="N13" s="549">
        <v>9</v>
      </c>
      <c r="O13" s="549">
        <v>7</v>
      </c>
      <c r="P13" s="465">
        <f>M13+POWER(10,M13-12)+N13+POWER(10,N13-12)+O13+POWER(10,O13-12)</f>
        <v>26.011009999999999</v>
      </c>
      <c r="Q13" s="458"/>
      <c r="R13" s="548">
        <v>10</v>
      </c>
      <c r="S13" s="549">
        <v>8</v>
      </c>
      <c r="T13" s="549">
        <v>8</v>
      </c>
      <c r="U13" s="465">
        <f>R13+POWER(10,R13-12)+S13+POWER(10,S13-12)+T13+POWER(10,T13-12)</f>
        <v>26.010199999999998</v>
      </c>
      <c r="V13" s="458"/>
      <c r="W13" s="548">
        <v>10</v>
      </c>
      <c r="X13" s="549">
        <v>8</v>
      </c>
      <c r="Y13" s="549">
        <v>8</v>
      </c>
      <c r="Z13" s="465">
        <f>W13+POWER(10,W13-12)+X13+POWER(10,X13-12)+Y13+POWER(10,Y13-12)</f>
        <v>26.010199999999998</v>
      </c>
      <c r="AA13" s="458"/>
      <c r="AB13" s="466"/>
    </row>
    <row r="14" spans="2:35" ht="37.5" customHeight="1" thickBot="1" x14ac:dyDescent="0.3">
      <c r="B14" s="226" t="str">
        <f>IF('T3'!E21&gt;'T3'!E22,'T3'!B21,IF('T3'!E21&lt;'T3'!E22,'T3'!B22,"?"))</f>
        <v>BARREL RICHARD</v>
      </c>
      <c r="C14" s="538" t="str">
        <f>IF('T3'!E21&gt;'T3'!E22,'T3'!C21,IF('T3'!E21&lt;'T3'!E22,'T3'!C22,"?"))</f>
        <v>Handicapables</v>
      </c>
      <c r="D14" s="553">
        <v>10</v>
      </c>
      <c r="E14" s="467">
        <f>F14+G14+H14+I14+J14+K14</f>
        <v>1</v>
      </c>
      <c r="F14" s="501" t="str">
        <f>IF(P14&gt;P13,"1","0")</f>
        <v>0</v>
      </c>
      <c r="G14" s="501" t="str">
        <f>IF(U14&gt;U13,"1","0")</f>
        <v>1</v>
      </c>
      <c r="H14" s="501" t="str">
        <f>IF(Z14&gt;Z13,"1","0")</f>
        <v>0</v>
      </c>
      <c r="I14" s="502" t="str">
        <f>IF(Q14&gt;Q13,"1","0")</f>
        <v>0</v>
      </c>
      <c r="J14" s="502" t="str">
        <f>IF(V14&gt;V13,"1","0")</f>
        <v>0</v>
      </c>
      <c r="K14" s="503" t="str">
        <f>IF(AB14&gt;AB13,"1","0")</f>
        <v>0</v>
      </c>
      <c r="L14" s="467">
        <f>P14+U14+Z14+Q14+V14+AB14</f>
        <v>64.012221000000991</v>
      </c>
      <c r="M14" s="550">
        <v>8</v>
      </c>
      <c r="N14" s="551">
        <v>6</v>
      </c>
      <c r="O14" s="551">
        <v>0</v>
      </c>
      <c r="P14" s="468">
        <f>M14+POWER(10,M14-12)+N14+POWER(10,N14-12)+O14+POWER(10,O14-12)</f>
        <v>14.000101000000999</v>
      </c>
      <c r="Q14" s="461"/>
      <c r="R14" s="550">
        <v>10</v>
      </c>
      <c r="S14" s="551">
        <v>9</v>
      </c>
      <c r="T14" s="551">
        <v>7</v>
      </c>
      <c r="U14" s="468">
        <f>R14+POWER(10,R14-12)+S14+POWER(10,S14-12)+T14+POWER(10,T14-12)</f>
        <v>26.011009999999999</v>
      </c>
      <c r="V14" s="461"/>
      <c r="W14" s="550">
        <v>9</v>
      </c>
      <c r="X14" s="551">
        <v>8</v>
      </c>
      <c r="Y14" s="551">
        <v>7</v>
      </c>
      <c r="Z14" s="468">
        <f>W14+POWER(10,W14-12)+X14+POWER(10,X14-12)+Y14+POWER(10,Y14-12)</f>
        <v>24.001109999999997</v>
      </c>
      <c r="AA14" s="461"/>
      <c r="AB14" s="469"/>
    </row>
    <row r="15" spans="2:35" ht="29.25" customHeight="1" x14ac:dyDescent="0.25"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</row>
    <row r="25" spans="10:10" ht="29.25" customHeight="1" x14ac:dyDescent="0.25">
      <c r="J25" s="6"/>
    </row>
  </sheetData>
  <sheetProtection algorithmName="SHA-512" hashValue="neyYalzVwbA41iT/IcFUsGwGwAQBtbbPApVAl0hPZ5De1R6Me5hcr+JrYlIzoNMfr5lVYwiajpLvkYDrknmGjA==" saltValue="EbFpImZTWGIHI4KzhM6bXw==" spinCount="100000" sheet="1" objects="1" scenarios="1" selectLockedCells="1" selectUnlockedCells="1"/>
  <mergeCells count="11">
    <mergeCell ref="M12:P12"/>
    <mergeCell ref="R12:U12"/>
    <mergeCell ref="W12:Z12"/>
    <mergeCell ref="B15:L15"/>
    <mergeCell ref="D2:M3"/>
    <mergeCell ref="M4:P4"/>
    <mergeCell ref="R4:U4"/>
    <mergeCell ref="W4:Z4"/>
    <mergeCell ref="M8:P8"/>
    <mergeCell ref="R8:U8"/>
    <mergeCell ref="W8:Z8"/>
  </mergeCells>
  <conditionalFormatting sqref="E5:E6">
    <cfRule type="iconSet" priority="35">
      <iconSet iconSet="3Symbols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Symbols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E1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F5:K6 F9:K10 F13:K14">
    <cfRule type="colorScale" priority="37">
      <colorScale>
        <cfvo type="min"/>
        <cfvo type="max"/>
        <color rgb="FFFFEF9C"/>
        <color rgb="FFFF7128"/>
      </colorScale>
    </cfRule>
  </conditionalFormatting>
  <conditionalFormatting sqref="F5:K6">
    <cfRule type="colorScale" priority="30">
      <colorScale>
        <cfvo type="min"/>
        <cfvo type="max"/>
        <color rgb="FFFFEF9C"/>
        <color rgb="FFFF7128"/>
      </colorScale>
    </cfRule>
  </conditionalFormatting>
  <conditionalFormatting sqref="F9:K10">
    <cfRule type="colorScale" priority="29">
      <colorScale>
        <cfvo type="min"/>
        <cfvo type="max"/>
        <color rgb="FFFFEF9C"/>
        <color rgb="FFFF7128"/>
      </colorScale>
    </cfRule>
  </conditionalFormatting>
  <conditionalFormatting sqref="F13:K14">
    <cfRule type="colorScale" priority="28">
      <colorScale>
        <cfvo type="min"/>
        <cfvo type="max"/>
        <color rgb="FFFFEF9C"/>
        <color rgb="FFFF7128"/>
      </colorScale>
    </cfRule>
  </conditionalFormatting>
  <conditionalFormatting sqref="L5:L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">
      <iconSet iconSet="3Symbols">
        <cfvo type="percent" val="0"/>
        <cfvo type="percent" val="33"/>
        <cfvo type="percent" val="67"/>
      </iconSet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">
    <cfRule type="iconSet" priority="41">
      <iconSet iconSet="3Symbols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3:L1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">
      <iconSet iconSet="3Symbols">
        <cfvo type="percent" val="0"/>
        <cfvo type="percent" val="33"/>
        <cfvo type="percent" val="67"/>
      </iconSet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O6 R5:T6 W5:Y6 M9:O10 R9:T10 W9:Y10 M13:O14 R13:T14 W13:Y14">
    <cfRule type="cellIs" dxfId="23" priority="1" operator="equal">
      <formula>10</formula>
    </cfRule>
    <cfRule type="cellIs" dxfId="22" priority="2" operator="between">
      <formula>8</formula>
      <formula>9</formula>
    </cfRule>
    <cfRule type="cellIs" dxfId="21" priority="3" operator="between">
      <formula>5</formula>
      <formula>7</formula>
    </cfRule>
    <cfRule type="cellIs" dxfId="20" priority="4" operator="between">
      <formula>2</formula>
      <formula>4</formula>
    </cfRule>
    <cfRule type="cellIs" dxfId="19" priority="5" operator="equal">
      <formula>1</formula>
    </cfRule>
  </conditionalFormatting>
  <conditionalFormatting sqref="P5:P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:P1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3:P1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3:Q14 P5:Q6 U5:V6 Z5:Z6 U9:V10 P9:Q10 U13:V14 Z9:Z10 Z13:Z14">
    <cfRule type="colorScale" priority="46">
      <colorScale>
        <cfvo type="min"/>
        <cfvo type="max"/>
        <color rgb="FFFFEF9C"/>
        <color rgb="FF63BE7B"/>
      </colorScale>
    </cfRule>
  </conditionalFormatting>
  <conditionalFormatting sqref="Q5:Q6 V5:V6 AA5:AA6 Q9:Q10 V9:V10 AA9:AA10 Q13:Q14 V13:V14 AA13:AA14">
    <cfRule type="colorScale" priority="19">
      <colorScale>
        <cfvo type="min"/>
        <cfvo type="max"/>
        <color rgb="FFFFEF9C"/>
        <color rgb="FF63BE7B"/>
      </colorScale>
    </cfRule>
  </conditionalFormatting>
  <conditionalFormatting sqref="Q5:Q6 V5:V6 AA5:AA6 Q9:Q10 V9:V10 AA9:AA10 Q13:Q14 V13:V14">
    <cfRule type="colorScale" priority="20">
      <colorScale>
        <cfvo type="min"/>
        <cfvo type="max"/>
        <color rgb="FFFFEF9C"/>
        <color rgb="FF63BE7B"/>
      </colorScale>
    </cfRule>
  </conditionalFormatting>
  <conditionalFormatting sqref="Q5:Q6 V5:V6 AA5:AA6 Q9:Q10 V9:V10 AA9:AA10 Q13:Q14">
    <cfRule type="colorScale" priority="21">
      <colorScale>
        <cfvo type="min"/>
        <cfvo type="max"/>
        <color rgb="FFFFEF9C"/>
        <color rgb="FF63BE7B"/>
      </colorScale>
    </cfRule>
  </conditionalFormatting>
  <conditionalFormatting sqref="Q5:Q6 V5:V6 AA5:AA6 Q9:Q10 V9:V10 AA9:AA10">
    <cfRule type="colorScale" priority="22">
      <colorScale>
        <cfvo type="min"/>
        <cfvo type="max"/>
        <color rgb="FFFFEF9C"/>
        <color rgb="FF63BE7B"/>
      </colorScale>
    </cfRule>
  </conditionalFormatting>
  <conditionalFormatting sqref="Q5:Q6 V5:V6 AA5:AA6 Q9:Q10 V9:V10">
    <cfRule type="colorScale" priority="23">
      <colorScale>
        <cfvo type="min"/>
        <cfvo type="max"/>
        <color rgb="FFFFEF9C"/>
        <color rgb="FF63BE7B"/>
      </colorScale>
    </cfRule>
  </conditionalFormatting>
  <conditionalFormatting sqref="Q5:Q6 V5:V6 AA5:AA6 Q9:Q10">
    <cfRule type="colorScale" priority="24">
      <colorScale>
        <cfvo type="min"/>
        <cfvo type="max"/>
        <color rgb="FFFFEF9C"/>
        <color rgb="FF63BE7B"/>
      </colorScale>
    </cfRule>
  </conditionalFormatting>
  <conditionalFormatting sqref="Q5:Q6 V5:V6 AA5:AA6">
    <cfRule type="colorScale" priority="25">
      <colorScale>
        <cfvo type="min"/>
        <cfvo type="max"/>
        <color rgb="FFFFEF9C"/>
        <color rgb="FF63BE7B"/>
      </colorScale>
    </cfRule>
  </conditionalFormatting>
  <conditionalFormatting sqref="Q5:Q6 V5:V6">
    <cfRule type="colorScale" priority="26">
      <colorScale>
        <cfvo type="min"/>
        <cfvo type="max"/>
        <color rgb="FFFFEF9C"/>
        <color rgb="FF63BE7B"/>
      </colorScale>
    </cfRule>
  </conditionalFormatting>
  <conditionalFormatting sqref="Q5:Q6">
    <cfRule type="colorScale" priority="27">
      <colorScale>
        <cfvo type="min"/>
        <cfvo type="max"/>
        <color rgb="FFFFEF9C"/>
        <color rgb="FF63BE7B"/>
      </colorScale>
    </cfRule>
  </conditionalFormatting>
  <conditionalFormatting sqref="U5:U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9:U1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3:U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13:Z1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9:AI10">
    <cfRule type="colorScale" priority="39">
      <colorScale>
        <cfvo type="min"/>
        <cfvo type="max"/>
        <color rgb="FFFFEF9C"/>
        <color rgb="FFFF7128"/>
      </colorScale>
    </cfRule>
  </conditionalFormatting>
  <conditionalFormatting sqref="AE9:AE10">
    <cfRule type="colorScale" priority="38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11811023622047245" right="0.11811023622047245" top="1.1811023622047245" bottom="0.70866141732283472" header="0.39370078740157483" footer="0.19685039370078741"/>
  <pageSetup paperSize="9" scale="61" orientation="landscape" horizontalDpi="300" verticalDpi="300" r:id="rId1"/>
  <headerFooter alignWithMargins="0">
    <oddHeader>&amp;C&amp;"Tahoma,Gras"&amp;16&amp;F
&amp;24Demi Finale</oddHeader>
  </headerFooter>
  <colBreaks count="1" manualBreakCount="1">
    <brk id="28" max="1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5"/>
  <sheetViews>
    <sheetView showGridLines="0" tabSelected="1" zoomScale="90" zoomScaleNormal="90" zoomScaleSheetLayoutView="90" workbookViewId="0">
      <selection activeCell="A50" sqref="A50:XFD215"/>
    </sheetView>
  </sheetViews>
  <sheetFormatPr baseColWidth="10" defaultColWidth="11.42578125" defaultRowHeight="13.5" customHeight="1" x14ac:dyDescent="0.25"/>
  <cols>
    <col min="1" max="2" width="4" style="1" customWidth="1"/>
    <col min="3" max="4" width="4" style="7" customWidth="1"/>
    <col min="5" max="5" width="2.42578125" style="7" customWidth="1"/>
    <col min="6" max="6" width="16.28515625" style="1" customWidth="1"/>
    <col min="7" max="7" width="17.7109375" style="1" bestFit="1" customWidth="1"/>
    <col min="8" max="8" width="38.140625" style="1" bestFit="1" customWidth="1"/>
    <col min="9" max="9" width="18" style="1" hidden="1" customWidth="1"/>
    <col min="10" max="10" width="5" style="7" hidden="1" customWidth="1"/>
    <col min="11" max="11" width="0" style="7" hidden="1" customWidth="1"/>
    <col min="12" max="12" width="5.28515625" style="10" hidden="1" customWidth="1"/>
    <col min="13" max="13" width="27" style="11" hidden="1" customWidth="1"/>
    <col min="14" max="14" width="0" style="6" hidden="1" customWidth="1"/>
    <col min="15" max="41" width="0" style="1" hidden="1" customWidth="1"/>
    <col min="42" max="16384" width="11.42578125" style="1"/>
  </cols>
  <sheetData>
    <row r="1" spans="1:14" ht="13.5" customHeight="1" x14ac:dyDescent="0.2">
      <c r="B1" s="2">
        <f>COUNTIF(G2:G201,"&lt;&gt;")</f>
        <v>40</v>
      </c>
      <c r="C1" s="2" t="s">
        <v>13</v>
      </c>
      <c r="D1" s="2" t="s">
        <v>14</v>
      </c>
      <c r="E1" s="2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2" t="s">
        <v>20</v>
      </c>
      <c r="K1" s="2" t="s">
        <v>21</v>
      </c>
      <c r="L1" s="4" t="s">
        <v>22</v>
      </c>
      <c r="M1" s="5" t="s">
        <v>23</v>
      </c>
      <c r="N1" s="5" t="s">
        <v>24</v>
      </c>
    </row>
    <row r="2" spans="1:14" ht="13.5" customHeight="1" x14ac:dyDescent="0.25">
      <c r="A2" s="7"/>
      <c r="B2" s="7"/>
      <c r="C2" s="260">
        <v>1</v>
      </c>
      <c r="D2" s="260">
        <v>1</v>
      </c>
      <c r="E2" s="702"/>
      <c r="F2" s="694" t="s">
        <v>25</v>
      </c>
      <c r="G2" s="694" t="s">
        <v>26</v>
      </c>
      <c r="H2" s="695" t="s">
        <v>27</v>
      </c>
      <c r="I2" s="687"/>
      <c r="K2" s="7" t="str">
        <f>IFERROR(IF(MATCH(M2,Qualifs!$C$3:$C$156,0)&gt;0,"Affecté",""),"Non affecté")</f>
        <v>Affecté</v>
      </c>
      <c r="L2" s="10">
        <f t="shared" ref="L2:L33" si="0">IF(100*C2+D2&gt;0,100*C2+D2,999)</f>
        <v>101</v>
      </c>
      <c r="M2" s="11" t="str">
        <f>TRIM(CONCATENATE(F2," ",G2))</f>
        <v>GUEBLE JEROME</v>
      </c>
      <c r="N2" s="11" t="str">
        <f>TRIM(CONCATENATE(H2," ",I2))</f>
        <v>ASPTT La Sarbacane de Bessay</v>
      </c>
    </row>
    <row r="3" spans="1:14" ht="13.5" customHeight="1" x14ac:dyDescent="0.25">
      <c r="A3" s="7"/>
      <c r="B3" s="7"/>
      <c r="C3" s="260">
        <v>1</v>
      </c>
      <c r="D3" s="260">
        <v>2</v>
      </c>
      <c r="E3" s="702"/>
      <c r="F3" s="678" t="s">
        <v>28</v>
      </c>
      <c r="G3" s="678" t="s">
        <v>29</v>
      </c>
      <c r="H3" s="679" t="s">
        <v>30</v>
      </c>
      <c r="I3" s="687"/>
      <c r="K3" s="7" t="str">
        <f>IFERROR(IF(MATCH(M3,Qualifs!$C$3:$C$156,0)&gt;0,"Affecté",""),"Non affecté")</f>
        <v>Affecté</v>
      </c>
      <c r="L3" s="10">
        <f t="shared" si="0"/>
        <v>102</v>
      </c>
      <c r="M3" s="11" t="str">
        <f t="shared" ref="M3:M14" si="1">TRIM(CONCATENATE(F3," ",G3))</f>
        <v>BARREL RICHARD</v>
      </c>
      <c r="N3" s="11" t="str">
        <f t="shared" ref="N3:N66" si="2">TRIM(CONCATENATE(H3," ",I3))</f>
        <v>Handicapables</v>
      </c>
    </row>
    <row r="4" spans="1:14" ht="13.5" customHeight="1" x14ac:dyDescent="0.25">
      <c r="A4" s="7"/>
      <c r="B4" s="7"/>
      <c r="C4" s="260">
        <v>1</v>
      </c>
      <c r="D4" s="260">
        <v>3</v>
      </c>
      <c r="E4" s="702"/>
      <c r="F4" s="678" t="s">
        <v>31</v>
      </c>
      <c r="G4" s="678" t="s">
        <v>32</v>
      </c>
      <c r="H4" s="679" t="s">
        <v>33</v>
      </c>
      <c r="I4" s="687"/>
      <c r="K4" s="7" t="str">
        <f>IFERROR(IF(MATCH(M4,Qualifs!$C$3:$C$156,0)&gt;0,"Affecté",""),"Non affecté")</f>
        <v>Affecté</v>
      </c>
      <c r="L4" s="10">
        <f t="shared" si="0"/>
        <v>103</v>
      </c>
      <c r="M4" s="11" t="str">
        <f t="shared" si="1"/>
        <v>PLANCHENAULT ALAIN</v>
      </c>
      <c r="N4" s="11" t="str">
        <f t="shared" si="2"/>
        <v>Handisport Catalan</v>
      </c>
    </row>
    <row r="5" spans="1:14" ht="13.5" customHeight="1" x14ac:dyDescent="0.25">
      <c r="A5" s="7"/>
      <c r="B5" s="7"/>
      <c r="C5" s="260">
        <v>1</v>
      </c>
      <c r="D5" s="260">
        <v>4</v>
      </c>
      <c r="E5" s="702"/>
      <c r="F5" s="678" t="s">
        <v>34</v>
      </c>
      <c r="G5" s="678" t="s">
        <v>35</v>
      </c>
      <c r="H5" s="679" t="s">
        <v>36</v>
      </c>
      <c r="I5" s="687"/>
      <c r="K5" s="7" t="str">
        <f>IFERROR(IF(MATCH(M5,Qualifs!$C$3:$C$156,0)&gt;0,"Affecté",""),"Non affecté")</f>
        <v>Affecté</v>
      </c>
      <c r="L5" s="10">
        <f t="shared" si="0"/>
        <v>104</v>
      </c>
      <c r="M5" s="11" t="str">
        <f t="shared" si="1"/>
        <v>CELLE BASTIEN</v>
      </c>
      <c r="N5" s="11" t="str">
        <f t="shared" si="2"/>
        <v>MAGEL'HAND - BOURGES</v>
      </c>
    </row>
    <row r="6" spans="1:14" ht="13.5" customHeight="1" x14ac:dyDescent="0.25">
      <c r="A6" s="7"/>
      <c r="B6" s="7"/>
      <c r="C6" s="260">
        <v>1</v>
      </c>
      <c r="D6" s="260">
        <v>5</v>
      </c>
      <c r="E6" s="702"/>
      <c r="F6" s="680" t="s">
        <v>37</v>
      </c>
      <c r="G6" s="680" t="s">
        <v>38</v>
      </c>
      <c r="H6" s="681" t="s">
        <v>39</v>
      </c>
      <c r="I6" s="687"/>
      <c r="K6" s="7" t="str">
        <f>IFERROR(IF(MATCH(M6,Qualifs!$C$3:$C$156,0)&gt;0,"Affecté",""),"Non affecté")</f>
        <v>Affecté</v>
      </c>
      <c r="L6" s="10">
        <f t="shared" si="0"/>
        <v>105</v>
      </c>
      <c r="M6" s="11" t="str">
        <f t="shared" si="1"/>
        <v>ALI MOHAMAD</v>
      </c>
      <c r="N6" s="11" t="str">
        <f t="shared" si="2"/>
        <v>LAVAL HANDISPORT</v>
      </c>
    </row>
    <row r="7" spans="1:14" ht="13.5" customHeight="1" x14ac:dyDescent="0.25">
      <c r="A7" s="7"/>
      <c r="B7" s="7"/>
      <c r="C7" s="260">
        <v>1</v>
      </c>
      <c r="D7" s="260">
        <v>6</v>
      </c>
      <c r="E7" s="702"/>
      <c r="F7" s="678" t="s">
        <v>40</v>
      </c>
      <c r="G7" s="678" t="s">
        <v>41</v>
      </c>
      <c r="H7" s="679" t="s">
        <v>42</v>
      </c>
      <c r="I7" s="687"/>
      <c r="K7" s="7" t="str">
        <f>IFERROR(IF(MATCH(M7,Qualifs!$C$3:$C$156,0)&gt;0,"Affecté",""),"Non affecté")</f>
        <v>Affecté</v>
      </c>
      <c r="L7" s="10">
        <f t="shared" si="0"/>
        <v>106</v>
      </c>
      <c r="M7" s="11" t="str">
        <f t="shared" si="1"/>
        <v>LE LOU NATHALIE</v>
      </c>
      <c r="N7" s="11" t="str">
        <f t="shared" si="2"/>
        <v>Sports Défi Besançon</v>
      </c>
    </row>
    <row r="8" spans="1:14" ht="13.5" customHeight="1" x14ac:dyDescent="0.25">
      <c r="A8" s="7"/>
      <c r="B8" s="7"/>
      <c r="C8" s="260">
        <v>1</v>
      </c>
      <c r="D8" s="260">
        <v>7</v>
      </c>
      <c r="E8" s="702"/>
      <c r="F8" s="678" t="s">
        <v>43</v>
      </c>
      <c r="G8" s="678" t="s">
        <v>44</v>
      </c>
      <c r="H8" s="679" t="s">
        <v>45</v>
      </c>
      <c r="I8" s="687"/>
      <c r="K8" s="7" t="str">
        <f>IFERROR(IF(MATCH(M8,Qualifs!$C$3:$C$156,0)&gt;0,"Affecté",""),"Non affecté")</f>
        <v>Affecté</v>
      </c>
      <c r="L8" s="10">
        <f t="shared" si="0"/>
        <v>107</v>
      </c>
      <c r="M8" s="11" t="str">
        <f t="shared" si="1"/>
        <v>ROY BAPTISTE</v>
      </c>
      <c r="N8" s="11" t="str">
        <f t="shared" si="2"/>
        <v>HANDICLUB CHARLEVILLE-MEZIERES</v>
      </c>
    </row>
    <row r="9" spans="1:14" ht="13.5" customHeight="1" x14ac:dyDescent="0.25">
      <c r="A9" s="7"/>
      <c r="B9" s="7"/>
      <c r="C9" s="260">
        <v>1</v>
      </c>
      <c r="D9" s="260">
        <v>8</v>
      </c>
      <c r="E9" s="702"/>
      <c r="F9" s="682" t="s">
        <v>46</v>
      </c>
      <c r="G9" s="682" t="s">
        <v>47</v>
      </c>
      <c r="H9" s="677" t="s">
        <v>48</v>
      </c>
      <c r="I9" s="687"/>
      <c r="K9" s="7" t="str">
        <f>IFERROR(IF(MATCH(M9,Qualifs!$C$3:$C$156,0)&gt;0,"Affecté",""),"Non affecté")</f>
        <v>Affecté</v>
      </c>
      <c r="L9" s="10">
        <f t="shared" si="0"/>
        <v>108</v>
      </c>
      <c r="M9" s="11" t="str">
        <f t="shared" si="1"/>
        <v>VERITE ALEXIS</v>
      </c>
      <c r="N9" s="11" t="str">
        <f t="shared" si="2"/>
        <v>asv foyer des salines</v>
      </c>
    </row>
    <row r="10" spans="1:14" ht="13.5" customHeight="1" x14ac:dyDescent="0.25">
      <c r="A10" s="7"/>
      <c r="B10" s="7"/>
      <c r="C10" s="260">
        <v>1</v>
      </c>
      <c r="D10" s="260">
        <v>9</v>
      </c>
      <c r="E10" s="702"/>
      <c r="F10" s="682" t="s">
        <v>49</v>
      </c>
      <c r="G10" s="682" t="s">
        <v>50</v>
      </c>
      <c r="H10" s="677" t="s">
        <v>48</v>
      </c>
      <c r="I10" s="687"/>
      <c r="K10" s="7" t="str">
        <f>IFERROR(IF(MATCH(M10,Qualifs!$C$3:$C$156,0)&gt;0,"Affecté",""),"Non affecté")</f>
        <v>Affecté</v>
      </c>
      <c r="L10" s="10">
        <f t="shared" si="0"/>
        <v>109</v>
      </c>
      <c r="M10" s="11" t="str">
        <f t="shared" si="1"/>
        <v>MACREZ VALENTIN</v>
      </c>
      <c r="N10" s="11" t="str">
        <f t="shared" si="2"/>
        <v>asv foyer des salines</v>
      </c>
    </row>
    <row r="11" spans="1:14" ht="13.5" customHeight="1" x14ac:dyDescent="0.25">
      <c r="A11" s="7"/>
      <c r="B11" s="7"/>
      <c r="C11" s="260">
        <v>1</v>
      </c>
      <c r="D11" s="260">
        <v>10</v>
      </c>
      <c r="E11" s="702"/>
      <c r="F11" s="682" t="s">
        <v>51</v>
      </c>
      <c r="G11" s="682" t="s">
        <v>52</v>
      </c>
      <c r="H11" s="677" t="s">
        <v>53</v>
      </c>
      <c r="I11" s="687"/>
      <c r="K11" s="7" t="str">
        <f>IFERROR(IF(MATCH(M11,Qualifs!$C$3:$C$156,0)&gt;0,"Affecté",""),"Non affecté")</f>
        <v>Affecté</v>
      </c>
      <c r="L11" s="10">
        <f t="shared" si="0"/>
        <v>110</v>
      </c>
      <c r="M11" s="11" t="str">
        <f t="shared" si="1"/>
        <v>GOYEC LUDOVIC</v>
      </c>
      <c r="N11" s="11" t="str">
        <f t="shared" si="2"/>
        <v>Pana Loisirs</v>
      </c>
    </row>
    <row r="12" spans="1:14" ht="13.5" customHeight="1" x14ac:dyDescent="0.25">
      <c r="A12" s="7"/>
      <c r="B12" s="7"/>
      <c r="C12" s="260">
        <v>1</v>
      </c>
      <c r="D12" s="260">
        <v>11</v>
      </c>
      <c r="E12" s="702"/>
      <c r="F12" s="678" t="s">
        <v>54</v>
      </c>
      <c r="G12" s="678" t="s">
        <v>55</v>
      </c>
      <c r="H12" s="679" t="s">
        <v>56</v>
      </c>
      <c r="I12" s="687"/>
      <c r="K12" s="7" t="str">
        <f>IFERROR(IF(MATCH(M12,Qualifs!$C$3:$C$156,0)&gt;0,"Affecté",""),"Non affecté")</f>
        <v>Affecté</v>
      </c>
      <c r="L12" s="10">
        <f t="shared" si="0"/>
        <v>111</v>
      </c>
      <c r="M12" s="11" t="str">
        <f t="shared" si="1"/>
        <v>PEINET NOEL</v>
      </c>
      <c r="N12" s="11" t="str">
        <f t="shared" si="2"/>
        <v>IMC'S</v>
      </c>
    </row>
    <row r="13" spans="1:14" ht="13.5" customHeight="1" x14ac:dyDescent="0.25">
      <c r="A13" s="7"/>
      <c r="B13" s="7"/>
      <c r="C13" s="260">
        <v>1</v>
      </c>
      <c r="D13" s="260">
        <v>12</v>
      </c>
      <c r="E13" s="702"/>
      <c r="F13" s="678" t="s">
        <v>57</v>
      </c>
      <c r="G13" s="678" t="s">
        <v>58</v>
      </c>
      <c r="H13" s="679" t="s">
        <v>56</v>
      </c>
      <c r="I13" s="687"/>
      <c r="K13" s="7" t="str">
        <f>IFERROR(IF(MATCH(M13,Qualifs!$C$3:$C$156,0)&gt;0,"Affecté",""),"Non affecté")</f>
        <v>Affecté</v>
      </c>
      <c r="L13" s="10">
        <f t="shared" si="0"/>
        <v>112</v>
      </c>
      <c r="M13" s="11" t="str">
        <f t="shared" si="1"/>
        <v>ANTONELLI KEVIN</v>
      </c>
      <c r="N13" s="11" t="str">
        <f t="shared" si="2"/>
        <v>IMC'S</v>
      </c>
    </row>
    <row r="14" spans="1:14" ht="13.5" customHeight="1" x14ac:dyDescent="0.25">
      <c r="A14" s="7"/>
      <c r="B14" s="7"/>
      <c r="C14" s="260">
        <v>1</v>
      </c>
      <c r="D14" s="260">
        <v>13</v>
      </c>
      <c r="E14" s="702"/>
      <c r="F14" s="678" t="s">
        <v>59</v>
      </c>
      <c r="G14" s="678" t="s">
        <v>60</v>
      </c>
      <c r="H14" s="679" t="s">
        <v>56</v>
      </c>
      <c r="I14" s="687"/>
      <c r="K14" s="7" t="str">
        <f>IFERROR(IF(MATCH(M14,Qualifs!$C$3:$C$156,0)&gt;0,"Affecté",""),"Non affecté")</f>
        <v>Affecté</v>
      </c>
      <c r="L14" s="10">
        <f t="shared" si="0"/>
        <v>113</v>
      </c>
      <c r="M14" s="11" t="str">
        <f t="shared" si="1"/>
        <v>DINOUARD MICKAEL</v>
      </c>
      <c r="N14" s="11" t="str">
        <f t="shared" si="2"/>
        <v>IMC'S</v>
      </c>
    </row>
    <row r="15" spans="1:14" ht="13.5" customHeight="1" x14ac:dyDescent="0.25">
      <c r="A15" s="7"/>
      <c r="B15" s="7"/>
      <c r="C15" s="260">
        <v>1</v>
      </c>
      <c r="D15" s="260">
        <v>14</v>
      </c>
      <c r="E15" s="702"/>
      <c r="F15" s="682" t="s">
        <v>61</v>
      </c>
      <c r="G15" s="682" t="s">
        <v>62</v>
      </c>
      <c r="H15" s="677" t="s">
        <v>63</v>
      </c>
      <c r="I15" s="687"/>
      <c r="K15" s="7" t="str">
        <f>IFERROR(IF(MATCH(M15,Qualifs!$C$3:$C$156,0)&gt;0,"Affecté",""),"Non affecté")</f>
        <v>Affecté</v>
      </c>
      <c r="L15" s="10">
        <f t="shared" si="0"/>
        <v>114</v>
      </c>
      <c r="M15" s="11" t="str">
        <f>TRIM(CONCATENATE(F15," ",G15))</f>
        <v>DURAND ERIC</v>
      </c>
      <c r="N15" s="11" t="str">
        <f t="shared" si="2"/>
        <v>ASEI SPORTS</v>
      </c>
    </row>
    <row r="16" spans="1:14" ht="13.5" customHeight="1" x14ac:dyDescent="0.25">
      <c r="A16" s="7"/>
      <c r="B16" s="7"/>
      <c r="C16" s="260">
        <v>1</v>
      </c>
      <c r="D16" s="260">
        <v>15</v>
      </c>
      <c r="E16" s="702"/>
      <c r="F16" s="682" t="s">
        <v>64</v>
      </c>
      <c r="G16" s="682" t="s">
        <v>65</v>
      </c>
      <c r="H16" s="677" t="s">
        <v>66</v>
      </c>
      <c r="I16" s="687"/>
      <c r="K16" s="7" t="str">
        <f>IFERROR(IF(MATCH(M16,Qualifs!$C$3:$C$156,0)&gt;0,"Affecté",""),"Non affecté")</f>
        <v>Affecté</v>
      </c>
      <c r="L16" s="10">
        <f t="shared" si="0"/>
        <v>115</v>
      </c>
      <c r="M16" s="11" t="str">
        <f>TRIM(CONCATENATE(F16," ",G16))</f>
        <v>GAMARD NICOLAS</v>
      </c>
      <c r="N16" s="11" t="str">
        <f t="shared" si="2"/>
        <v>Association Sportive et Culturelle l'Etincelle</v>
      </c>
    </row>
    <row r="17" spans="1:14" ht="13.5" customHeight="1" x14ac:dyDescent="0.25">
      <c r="A17" s="7"/>
      <c r="B17" s="7"/>
      <c r="C17" s="260">
        <v>1</v>
      </c>
      <c r="D17" s="260">
        <v>16</v>
      </c>
      <c r="E17" s="702"/>
      <c r="F17" s="682" t="s">
        <v>67</v>
      </c>
      <c r="G17" s="682" t="s">
        <v>68</v>
      </c>
      <c r="H17" s="677" t="s">
        <v>69</v>
      </c>
      <c r="I17" s="687"/>
      <c r="K17" s="7" t="str">
        <f>IFERROR(IF(MATCH(M17,Qualifs!$C$3:$C$156,0)&gt;0,"Affecté",""),"Non affecté")</f>
        <v>Affecté</v>
      </c>
      <c r="L17" s="10">
        <f t="shared" si="0"/>
        <v>116</v>
      </c>
      <c r="M17" s="11" t="str">
        <f t="shared" ref="M17:M73" si="3">TRIM(CONCATENATE(F17," ",G17))</f>
        <v>SAUVAGEON CHRISTOPHE</v>
      </c>
      <c r="N17" s="11" t="str">
        <f t="shared" si="2"/>
        <v>NÎMES HANDISPORT</v>
      </c>
    </row>
    <row r="18" spans="1:14" ht="13.5" customHeight="1" x14ac:dyDescent="0.25">
      <c r="A18" s="7"/>
      <c r="B18" s="7"/>
      <c r="C18" s="260">
        <v>1</v>
      </c>
      <c r="D18" s="260">
        <v>17</v>
      </c>
      <c r="E18" s="702"/>
      <c r="F18" s="682" t="s">
        <v>70</v>
      </c>
      <c r="G18" s="682" t="s">
        <v>71</v>
      </c>
      <c r="H18" s="677" t="s">
        <v>72</v>
      </c>
      <c r="I18" s="687"/>
      <c r="K18" s="7" t="str">
        <f>IFERROR(IF(MATCH(M18,Qualifs!$C$3:$C$156,0)&gt;0,"Affecté",""),"Non affecté")</f>
        <v>Affecté</v>
      </c>
      <c r="L18" s="10">
        <f t="shared" si="0"/>
        <v>117</v>
      </c>
      <c r="M18" s="11" t="str">
        <f t="shared" si="3"/>
        <v>MENDES ANTHONY</v>
      </c>
      <c r="N18" s="11" t="str">
        <f t="shared" si="2"/>
        <v>Handi Olympique Omnisports (H2O)</v>
      </c>
    </row>
    <row r="19" spans="1:14" ht="13.5" customHeight="1" x14ac:dyDescent="0.25">
      <c r="A19" s="7"/>
      <c r="B19" s="7"/>
      <c r="C19" s="260">
        <v>1</v>
      </c>
      <c r="D19" s="260">
        <v>18</v>
      </c>
      <c r="E19" s="702"/>
      <c r="F19" s="683" t="s">
        <v>73</v>
      </c>
      <c r="G19" s="683" t="s">
        <v>74</v>
      </c>
      <c r="H19" s="684" t="s">
        <v>75</v>
      </c>
      <c r="I19" s="687"/>
      <c r="K19" s="7" t="str">
        <f>IFERROR(IF(MATCH(M19,Qualifs!$C$3:$C$156,0)&gt;0,"Affecté",""),"Non affecté")</f>
        <v>Affecté</v>
      </c>
      <c r="L19" s="10">
        <f t="shared" si="0"/>
        <v>118</v>
      </c>
      <c r="M19" s="11" t="str">
        <f t="shared" si="3"/>
        <v>LEAL OLIVIER</v>
      </c>
      <c r="N19" s="11" t="str">
        <f t="shared" si="2"/>
        <v>Etoiles Sportives Handisport</v>
      </c>
    </row>
    <row r="20" spans="1:14" ht="13.5" customHeight="1" x14ac:dyDescent="0.25">
      <c r="A20" s="7"/>
      <c r="B20" s="7"/>
      <c r="C20" s="260">
        <v>1</v>
      </c>
      <c r="D20" s="260">
        <v>19</v>
      </c>
      <c r="E20" s="702"/>
      <c r="F20" s="682" t="s">
        <v>76</v>
      </c>
      <c r="G20" s="682" t="s">
        <v>77</v>
      </c>
      <c r="H20" s="677" t="s">
        <v>78</v>
      </c>
      <c r="I20" s="688"/>
      <c r="K20" s="7" t="str">
        <f>IFERROR(IF(MATCH(M20,Qualifs!$C$3:$C$156,0)&gt;0,"Affecté",""),"Non affecté")</f>
        <v>Affecté</v>
      </c>
      <c r="L20" s="10">
        <f t="shared" si="0"/>
        <v>119</v>
      </c>
      <c r="M20" s="11" t="str">
        <f t="shared" si="3"/>
        <v>LEGRIS LEA</v>
      </c>
      <c r="N20" s="11" t="str">
        <f t="shared" si="2"/>
        <v>REIMS HANDISPORT</v>
      </c>
    </row>
    <row r="21" spans="1:14" ht="13.5" customHeight="1" x14ac:dyDescent="0.25">
      <c r="A21" s="7"/>
      <c r="B21" s="7"/>
      <c r="C21" s="260">
        <v>1</v>
      </c>
      <c r="D21" s="260">
        <v>20</v>
      </c>
      <c r="E21" s="702"/>
      <c r="F21" s="682" t="s">
        <v>76</v>
      </c>
      <c r="G21" s="682" t="s">
        <v>79</v>
      </c>
      <c r="H21" s="677" t="s">
        <v>78</v>
      </c>
      <c r="I21" s="688"/>
      <c r="K21" s="7" t="str">
        <f>IFERROR(IF(MATCH(M21,Qualifs!$C$3:$C$156,0)&gt;0,"Affecté",""),"Non affecté")</f>
        <v>Affecté</v>
      </c>
      <c r="L21" s="10">
        <f t="shared" si="0"/>
        <v>120</v>
      </c>
      <c r="M21" s="11" t="str">
        <f t="shared" si="3"/>
        <v>LEGRIS CORINNE</v>
      </c>
      <c r="N21" s="11" t="str">
        <f t="shared" si="2"/>
        <v>REIMS HANDISPORT</v>
      </c>
    </row>
    <row r="22" spans="1:14" ht="13.5" customHeight="1" x14ac:dyDescent="0.2">
      <c r="A22" s="7"/>
      <c r="B22" s="7"/>
      <c r="C22" s="260">
        <v>1</v>
      </c>
      <c r="D22" s="260">
        <v>21</v>
      </c>
      <c r="E22" s="702"/>
      <c r="F22" s="691"/>
      <c r="G22" s="692"/>
      <c r="H22" s="696"/>
      <c r="I22" s="688"/>
      <c r="K22" s="7" t="str">
        <f>IFERROR(IF(MATCH(M22,Qualifs!$C$3:$C$156,0)&gt;0,"Affecté",""),"Non affecté")</f>
        <v>Affecté</v>
      </c>
      <c r="L22" s="10">
        <f t="shared" si="0"/>
        <v>121</v>
      </c>
      <c r="M22" s="11" t="str">
        <f t="shared" si="3"/>
        <v/>
      </c>
      <c r="N22" s="11" t="str">
        <f t="shared" si="2"/>
        <v/>
      </c>
    </row>
    <row r="23" spans="1:14" ht="13.5" customHeight="1" x14ac:dyDescent="0.2">
      <c r="A23" s="7"/>
      <c r="B23" s="7"/>
      <c r="C23" s="260">
        <v>1</v>
      </c>
      <c r="D23" s="260">
        <v>22</v>
      </c>
      <c r="E23" s="702"/>
      <c r="F23" s="691"/>
      <c r="G23" s="692"/>
      <c r="H23" s="696"/>
      <c r="I23" s="688"/>
      <c r="J23" s="13"/>
      <c r="K23" s="7" t="str">
        <f>IFERROR(IF(MATCH(M23,Qualifs!$C$3:$C$156,0)&gt;0,"Affecté",""),"Non affecté")</f>
        <v>Affecté</v>
      </c>
      <c r="L23" s="10">
        <f t="shared" si="0"/>
        <v>122</v>
      </c>
      <c r="M23" s="11" t="str">
        <f t="shared" si="3"/>
        <v/>
      </c>
      <c r="N23" s="11" t="str">
        <f t="shared" si="2"/>
        <v/>
      </c>
    </row>
    <row r="24" spans="1:14" ht="13.5" customHeight="1" x14ac:dyDescent="0.2">
      <c r="A24" s="7"/>
      <c r="B24" s="7"/>
      <c r="C24" s="260">
        <v>1</v>
      </c>
      <c r="D24" s="260">
        <v>23</v>
      </c>
      <c r="E24" s="702"/>
      <c r="F24" s="691"/>
      <c r="G24" s="691"/>
      <c r="H24" s="696"/>
      <c r="I24" s="687"/>
      <c r="J24" s="13"/>
      <c r="K24" s="7" t="str">
        <f>IFERROR(IF(MATCH(M24,Qualifs!$C$3:$C$156,0)&gt;0,"Affecté",""),"Non affecté")</f>
        <v>Affecté</v>
      </c>
      <c r="L24" s="10">
        <f t="shared" si="0"/>
        <v>123</v>
      </c>
      <c r="M24" s="11" t="str">
        <f t="shared" si="3"/>
        <v/>
      </c>
      <c r="N24" s="11" t="str">
        <f t="shared" si="2"/>
        <v/>
      </c>
    </row>
    <row r="25" spans="1:14" ht="13.5" customHeight="1" x14ac:dyDescent="0.2">
      <c r="A25" s="7"/>
      <c r="B25" s="7"/>
      <c r="C25" s="260">
        <v>1</v>
      </c>
      <c r="D25" s="260">
        <v>24</v>
      </c>
      <c r="E25" s="702"/>
      <c r="F25" s="691"/>
      <c r="G25" s="692"/>
      <c r="H25" s="696"/>
      <c r="I25" s="688"/>
      <c r="J25" s="13"/>
      <c r="K25" s="7" t="str">
        <f>IFERROR(IF(MATCH(M25,Qualifs!$C$3:$C$156,0)&gt;0,"Affecté",""),"Non affecté")</f>
        <v>Affecté</v>
      </c>
      <c r="L25" s="10">
        <f t="shared" si="0"/>
        <v>124</v>
      </c>
      <c r="M25" s="11" t="str">
        <f t="shared" si="3"/>
        <v/>
      </c>
      <c r="N25" s="11" t="str">
        <f t="shared" si="2"/>
        <v/>
      </c>
    </row>
    <row r="26" spans="1:14" ht="13.5" customHeight="1" x14ac:dyDescent="0.25">
      <c r="A26" s="7"/>
      <c r="B26" s="7"/>
      <c r="C26" s="693">
        <v>2</v>
      </c>
      <c r="D26" s="693">
        <v>1</v>
      </c>
      <c r="E26" s="702"/>
      <c r="F26" s="694" t="s">
        <v>80</v>
      </c>
      <c r="G26" s="694" t="s">
        <v>81</v>
      </c>
      <c r="H26" s="695" t="s">
        <v>27</v>
      </c>
      <c r="I26" s="687"/>
      <c r="K26" s="7" t="str">
        <f>IFERROR(IF(MATCH(M26,Qualifs!$C$3:$C$156,0)&gt;0,"Affecté",""),"Non affecté")</f>
        <v>Affecté</v>
      </c>
      <c r="L26" s="10">
        <f t="shared" si="0"/>
        <v>201</v>
      </c>
      <c r="M26" s="11" t="str">
        <f t="shared" si="3"/>
        <v>TAILLON ROMAIN</v>
      </c>
      <c r="N26" s="11" t="str">
        <f t="shared" si="2"/>
        <v>ASPTT La Sarbacane de Bessay</v>
      </c>
    </row>
    <row r="27" spans="1:14" ht="13.5" customHeight="1" x14ac:dyDescent="0.25">
      <c r="A27" s="7"/>
      <c r="B27" s="7"/>
      <c r="C27" s="260">
        <v>2</v>
      </c>
      <c r="D27" s="260">
        <v>2</v>
      </c>
      <c r="E27" s="702"/>
      <c r="F27" s="682" t="s">
        <v>82</v>
      </c>
      <c r="G27" s="682" t="s">
        <v>83</v>
      </c>
      <c r="H27" s="677" t="s">
        <v>84</v>
      </c>
      <c r="I27" s="687"/>
      <c r="K27" s="7" t="str">
        <f>IFERROR(IF(MATCH(M27,Qualifs!$C$3:$C$156,0)&gt;0,"Affecté",""),"Non affecté")</f>
        <v>Affecté</v>
      </c>
      <c r="L27" s="10">
        <f t="shared" si="0"/>
        <v>202</v>
      </c>
      <c r="M27" s="11" t="str">
        <f t="shared" si="3"/>
        <v>PIEL AMELIE</v>
      </c>
      <c r="N27" s="11" t="str">
        <f t="shared" si="2"/>
        <v>Ensemble Sport</v>
      </c>
    </row>
    <row r="28" spans="1:14" ht="13.5" customHeight="1" x14ac:dyDescent="0.25">
      <c r="A28" s="7"/>
      <c r="B28" s="7"/>
      <c r="C28" s="260">
        <v>2</v>
      </c>
      <c r="D28" s="260">
        <v>3</v>
      </c>
      <c r="E28" s="702"/>
      <c r="F28" s="678" t="s">
        <v>85</v>
      </c>
      <c r="G28" s="678" t="s">
        <v>86</v>
      </c>
      <c r="H28" s="679" t="s">
        <v>30</v>
      </c>
      <c r="I28" s="687"/>
      <c r="K28" s="7" t="str">
        <f>IFERROR(IF(MATCH(M28,Qualifs!$C$3:$C$156,0)&gt;0,"Affecté",""),"Non affecté")</f>
        <v>Affecté</v>
      </c>
      <c r="L28" s="10">
        <f t="shared" si="0"/>
        <v>203</v>
      </c>
      <c r="M28" s="11" t="str">
        <f t="shared" si="3"/>
        <v>LUTHEREAU FABIEN</v>
      </c>
      <c r="N28" s="11" t="str">
        <f t="shared" si="2"/>
        <v>Handicapables</v>
      </c>
    </row>
    <row r="29" spans="1:14" ht="13.5" customHeight="1" x14ac:dyDescent="0.25">
      <c r="A29" s="7"/>
      <c r="B29" s="7"/>
      <c r="C29" s="260">
        <v>2</v>
      </c>
      <c r="D29" s="260">
        <v>4</v>
      </c>
      <c r="E29" s="702"/>
      <c r="F29" s="678" t="s">
        <v>87</v>
      </c>
      <c r="G29" s="678" t="s">
        <v>65</v>
      </c>
      <c r="H29" s="679" t="s">
        <v>30</v>
      </c>
      <c r="I29" s="687"/>
      <c r="K29" s="7" t="str">
        <f>IFERROR(IF(MATCH(M29,Qualifs!$C$3:$C$156,0)&gt;0,"Affecté",""),"Non affecté")</f>
        <v>Affecté</v>
      </c>
      <c r="L29" s="10">
        <f t="shared" si="0"/>
        <v>204</v>
      </c>
      <c r="M29" s="11" t="str">
        <f t="shared" si="3"/>
        <v>ANTONOFF NICOLAS</v>
      </c>
      <c r="N29" s="11" t="str">
        <f t="shared" si="2"/>
        <v>Handicapables</v>
      </c>
    </row>
    <row r="30" spans="1:14" ht="13.5" customHeight="1" x14ac:dyDescent="0.25">
      <c r="A30" s="7"/>
      <c r="B30" s="7"/>
      <c r="C30" s="260">
        <v>2</v>
      </c>
      <c r="D30" s="260">
        <v>5</v>
      </c>
      <c r="E30" s="702"/>
      <c r="F30" s="678" t="s">
        <v>88</v>
      </c>
      <c r="G30" s="678" t="s">
        <v>89</v>
      </c>
      <c r="H30" s="679" t="s">
        <v>36</v>
      </c>
      <c r="I30" s="688"/>
      <c r="K30" s="7" t="str">
        <f>IFERROR(IF(MATCH(M30,Qualifs!$C$3:$C$156,0)&gt;0,"Affecté",""),"Non affecté")</f>
        <v>Affecté</v>
      </c>
      <c r="L30" s="10">
        <f t="shared" si="0"/>
        <v>205</v>
      </c>
      <c r="M30" s="11" t="str">
        <f t="shared" si="3"/>
        <v>CENDRIE JEAN PIERRE</v>
      </c>
      <c r="N30" s="11" t="str">
        <f t="shared" si="2"/>
        <v>MAGEL'HAND - BOURGES</v>
      </c>
    </row>
    <row r="31" spans="1:14" ht="13.5" customHeight="1" x14ac:dyDescent="0.25">
      <c r="A31" s="7"/>
      <c r="B31" s="7"/>
      <c r="C31" s="260">
        <v>2</v>
      </c>
      <c r="D31" s="260">
        <v>6</v>
      </c>
      <c r="E31" s="702"/>
      <c r="F31" s="682" t="s">
        <v>90</v>
      </c>
      <c r="G31" s="682" t="s">
        <v>91</v>
      </c>
      <c r="H31" s="677" t="s">
        <v>39</v>
      </c>
      <c r="I31" s="688"/>
      <c r="K31" s="7" t="str">
        <f>IFERROR(IF(MATCH(M31,Qualifs!$C$3:$C$156,0)&gt;0,"Affecté",""),"Non affecté")</f>
        <v>Affecté</v>
      </c>
      <c r="L31" s="10">
        <f t="shared" si="0"/>
        <v>206</v>
      </c>
      <c r="M31" s="11" t="str">
        <f t="shared" si="3"/>
        <v>ROBERT SOPHIE</v>
      </c>
      <c r="N31" s="11" t="str">
        <f t="shared" si="2"/>
        <v>LAVAL HANDISPORT</v>
      </c>
    </row>
    <row r="32" spans="1:14" ht="13.5" customHeight="1" x14ac:dyDescent="0.25">
      <c r="A32" s="7"/>
      <c r="B32" s="7"/>
      <c r="C32" s="260">
        <v>2</v>
      </c>
      <c r="D32" s="260">
        <v>7</v>
      </c>
      <c r="E32" s="702"/>
      <c r="F32" s="682" t="s">
        <v>92</v>
      </c>
      <c r="G32" s="682" t="s">
        <v>93</v>
      </c>
      <c r="H32" s="677" t="s">
        <v>39</v>
      </c>
      <c r="I32" s="687"/>
      <c r="K32" s="7" t="str">
        <f>IFERROR(IF(MATCH(M32,Qualifs!$C$3:$C$156,0)&gt;0,"Affecté",""),"Non affecté")</f>
        <v>Affecté</v>
      </c>
      <c r="L32" s="10">
        <f t="shared" si="0"/>
        <v>207</v>
      </c>
      <c r="M32" s="11" t="str">
        <f t="shared" si="3"/>
        <v>JOUSEAU NADEGE</v>
      </c>
      <c r="N32" s="11" t="str">
        <f t="shared" si="2"/>
        <v>LAVAL HANDISPORT</v>
      </c>
    </row>
    <row r="33" spans="1:14" ht="13.5" customHeight="1" x14ac:dyDescent="0.25">
      <c r="A33" s="7"/>
      <c r="B33" s="7"/>
      <c r="C33" s="260">
        <v>2</v>
      </c>
      <c r="D33" s="260">
        <v>8</v>
      </c>
      <c r="E33" s="702"/>
      <c r="F33" s="678" t="s">
        <v>94</v>
      </c>
      <c r="G33" s="678" t="s">
        <v>95</v>
      </c>
      <c r="H33" s="679" t="s">
        <v>45</v>
      </c>
      <c r="I33" s="687"/>
      <c r="K33" s="7" t="str">
        <f>IFERROR(IF(MATCH(M33,Qualifs!$C$3:$C$156,0)&gt;0,"Affecté",""),"Non affecté")</f>
        <v>Affecté</v>
      </c>
      <c r="L33" s="10">
        <f t="shared" si="0"/>
        <v>208</v>
      </c>
      <c r="M33" s="11" t="str">
        <f t="shared" si="3"/>
        <v>LEROY ROMEO</v>
      </c>
      <c r="N33" s="11" t="str">
        <f t="shared" si="2"/>
        <v>HANDICLUB CHARLEVILLE-MEZIERES</v>
      </c>
    </row>
    <row r="34" spans="1:14" ht="13.5" customHeight="1" x14ac:dyDescent="0.25">
      <c r="A34" s="7"/>
      <c r="B34" s="7"/>
      <c r="C34" s="260">
        <v>2</v>
      </c>
      <c r="D34" s="260">
        <v>9</v>
      </c>
      <c r="E34" s="702"/>
      <c r="F34" s="682" t="s">
        <v>96</v>
      </c>
      <c r="G34" s="682" t="s">
        <v>97</v>
      </c>
      <c r="H34" s="677" t="s">
        <v>48</v>
      </c>
      <c r="I34" s="687"/>
      <c r="K34" s="7" t="str">
        <f>IFERROR(IF(MATCH(M34,Qualifs!$C$3:$C$156,0)&gt;0,"Affecté",""),"Non affecté")</f>
        <v>Affecté</v>
      </c>
      <c r="L34" s="10">
        <f t="shared" ref="L34:L65" si="4">IF(100*C34+D34&gt;0,100*C34+D34,999)</f>
        <v>209</v>
      </c>
      <c r="M34" s="11" t="str">
        <f t="shared" si="3"/>
        <v>DECRIEM ANDRE</v>
      </c>
      <c r="N34" s="11" t="str">
        <f t="shared" si="2"/>
        <v>asv foyer des salines</v>
      </c>
    </row>
    <row r="35" spans="1:14" ht="13.5" customHeight="1" x14ac:dyDescent="0.25">
      <c r="A35" s="7"/>
      <c r="B35" s="7"/>
      <c r="C35" s="260">
        <v>2</v>
      </c>
      <c r="D35" s="260">
        <v>10</v>
      </c>
      <c r="E35" s="702"/>
      <c r="F35" s="678" t="s">
        <v>98</v>
      </c>
      <c r="G35" s="678" t="s">
        <v>98</v>
      </c>
      <c r="H35" s="679" t="s">
        <v>99</v>
      </c>
      <c r="I35" s="687"/>
      <c r="K35" s="7" t="str">
        <f>IFERROR(IF(MATCH(M35,Qualifs!$C$3:$C$156,0)&gt;0,"Affecté",""),"Non affecté")</f>
        <v>Affecté</v>
      </c>
      <c r="L35" s="10">
        <f t="shared" si="4"/>
        <v>210</v>
      </c>
      <c r="M35" s="11" t="str">
        <f t="shared" si="3"/>
        <v>MEHDI MEHDI</v>
      </c>
      <c r="N35" s="11" t="str">
        <f t="shared" si="2"/>
        <v>APF France handicap 31</v>
      </c>
    </row>
    <row r="36" spans="1:14" ht="13.5" customHeight="1" x14ac:dyDescent="0.25">
      <c r="A36" s="7"/>
      <c r="B36" s="7"/>
      <c r="C36" s="260">
        <v>2</v>
      </c>
      <c r="D36" s="260">
        <v>11</v>
      </c>
      <c r="E36" s="702"/>
      <c r="F36" s="678" t="s">
        <v>100</v>
      </c>
      <c r="G36" s="678" t="s">
        <v>101</v>
      </c>
      <c r="H36" s="679" t="s">
        <v>56</v>
      </c>
      <c r="I36" s="687"/>
      <c r="K36" s="7" t="str">
        <f>IFERROR(IF(MATCH(M36,Qualifs!$C$3:$C$156,0)&gt;0,"Affecté",""),"Non affecté")</f>
        <v>Affecté</v>
      </c>
      <c r="L36" s="10">
        <f t="shared" si="4"/>
        <v>211</v>
      </c>
      <c r="M36" s="11" t="str">
        <f t="shared" si="3"/>
        <v>TRAORE ZOUMANA</v>
      </c>
      <c r="N36" s="11" t="str">
        <f t="shared" si="2"/>
        <v>IMC'S</v>
      </c>
    </row>
    <row r="37" spans="1:14" ht="13.5" customHeight="1" x14ac:dyDescent="0.25">
      <c r="A37" s="7"/>
      <c r="B37" s="7"/>
      <c r="C37" s="260">
        <v>2</v>
      </c>
      <c r="D37" s="260">
        <v>12</v>
      </c>
      <c r="E37" s="702"/>
      <c r="F37" s="678" t="s">
        <v>102</v>
      </c>
      <c r="G37" s="678" t="s">
        <v>103</v>
      </c>
      <c r="H37" s="679" t="s">
        <v>56</v>
      </c>
      <c r="I37" s="687"/>
      <c r="K37" s="7" t="str">
        <f>IFERROR(IF(MATCH(M37,Qualifs!$C$3:$C$156,0)&gt;0,"Affecté",""),"Non affecté")</f>
        <v>Affecté</v>
      </c>
      <c r="L37" s="10">
        <f t="shared" si="4"/>
        <v>212</v>
      </c>
      <c r="M37" s="11" t="str">
        <f t="shared" si="3"/>
        <v>MASCHINOT CELINE</v>
      </c>
      <c r="N37" s="11" t="str">
        <f t="shared" si="2"/>
        <v>IMC'S</v>
      </c>
    </row>
    <row r="38" spans="1:14" ht="13.5" customHeight="1" x14ac:dyDescent="0.25">
      <c r="A38" s="7"/>
      <c r="B38" s="7"/>
      <c r="C38" s="260">
        <v>2</v>
      </c>
      <c r="D38" s="260">
        <v>13</v>
      </c>
      <c r="E38" s="702"/>
      <c r="F38" s="685" t="s">
        <v>104</v>
      </c>
      <c r="G38" s="685" t="s">
        <v>105</v>
      </c>
      <c r="H38" s="686" t="s">
        <v>106</v>
      </c>
      <c r="I38" s="687"/>
      <c r="K38" s="7" t="str">
        <f>IFERROR(IF(MATCH(M38,Qualifs!$C$3:$C$156,0)&gt;0,"Affecté",""),"Non affecté")</f>
        <v>Affecté</v>
      </c>
      <c r="L38" s="10">
        <f t="shared" si="4"/>
        <v>213</v>
      </c>
      <c r="M38" s="11" t="str">
        <f t="shared" si="3"/>
        <v>MORIN MELODIE</v>
      </c>
      <c r="N38" s="11" t="str">
        <f t="shared" si="2"/>
        <v>HANDISPORT MONTELIMAR</v>
      </c>
    </row>
    <row r="39" spans="1:14" ht="13.5" customHeight="1" x14ac:dyDescent="0.25">
      <c r="A39" s="7"/>
      <c r="B39" s="7"/>
      <c r="C39" s="260">
        <v>2</v>
      </c>
      <c r="D39" s="260">
        <v>14</v>
      </c>
      <c r="E39" s="702"/>
      <c r="F39" s="682" t="s">
        <v>107</v>
      </c>
      <c r="G39" s="682" t="s">
        <v>108</v>
      </c>
      <c r="H39" s="677" t="s">
        <v>66</v>
      </c>
      <c r="I39" s="687"/>
      <c r="K39" s="7" t="str">
        <f>IFERROR(IF(MATCH(M39,Qualifs!$C$3:$C$156,0)&gt;0,"Affecté",""),"Non affecté")</f>
        <v>Affecté</v>
      </c>
      <c r="L39" s="10">
        <f t="shared" si="4"/>
        <v>214</v>
      </c>
      <c r="M39" s="11" t="str">
        <f t="shared" si="3"/>
        <v>BOULLIER ALETHEA</v>
      </c>
      <c r="N39" s="11" t="str">
        <f t="shared" si="2"/>
        <v>Association Sportive et Culturelle l'Etincelle</v>
      </c>
    </row>
    <row r="40" spans="1:14" ht="13.5" customHeight="1" x14ac:dyDescent="0.25">
      <c r="A40" s="7"/>
      <c r="B40" s="7"/>
      <c r="C40" s="260">
        <v>2</v>
      </c>
      <c r="D40" s="260">
        <v>15</v>
      </c>
      <c r="E40" s="702"/>
      <c r="F40" s="682" t="s">
        <v>109</v>
      </c>
      <c r="G40" s="682" t="s">
        <v>110</v>
      </c>
      <c r="H40" s="677" t="s">
        <v>111</v>
      </c>
      <c r="I40" s="689"/>
      <c r="K40" s="7" t="str">
        <f>IFERROR(IF(MATCH(M40,Qualifs!$C$3:$C$156,0)&gt;0,"Affecté",""),"Non affecté")</f>
        <v>Affecté</v>
      </c>
      <c r="L40" s="10">
        <f t="shared" si="4"/>
        <v>215</v>
      </c>
      <c r="M40" s="11" t="str">
        <f t="shared" si="3"/>
        <v>LAMONZIE JACQUELINE</v>
      </c>
      <c r="N40" s="11" t="str">
        <f t="shared" si="2"/>
        <v>colomiers handisport</v>
      </c>
    </row>
    <row r="41" spans="1:14" ht="13.5" customHeight="1" x14ac:dyDescent="0.25">
      <c r="A41" s="7"/>
      <c r="B41" s="7"/>
      <c r="C41" s="260">
        <v>2</v>
      </c>
      <c r="D41" s="260">
        <v>16</v>
      </c>
      <c r="E41" s="702"/>
      <c r="F41" s="682" t="s">
        <v>112</v>
      </c>
      <c r="G41" s="682" t="s">
        <v>113</v>
      </c>
      <c r="H41" s="677" t="s">
        <v>72</v>
      </c>
      <c r="I41" s="689"/>
      <c r="K41" s="7" t="str">
        <f>IFERROR(IF(MATCH(M41,Qualifs!$C$3:$C$156,0)&gt;0,"Affecté",""),"Non affecté")</f>
        <v>Affecté</v>
      </c>
      <c r="L41" s="10">
        <f t="shared" si="4"/>
        <v>216</v>
      </c>
      <c r="M41" s="11" t="str">
        <f t="shared" si="3"/>
        <v>JEAN LOVE</v>
      </c>
      <c r="N41" s="11" t="str">
        <f t="shared" si="2"/>
        <v>Handi Olympique Omnisports (H2O)</v>
      </c>
    </row>
    <row r="42" spans="1:14" ht="13.5" customHeight="1" x14ac:dyDescent="0.25">
      <c r="A42" s="7"/>
      <c r="B42" s="7"/>
      <c r="C42" s="260">
        <v>2</v>
      </c>
      <c r="D42" s="260">
        <v>17</v>
      </c>
      <c r="E42" s="702"/>
      <c r="F42" s="683" t="s">
        <v>114</v>
      </c>
      <c r="G42" s="683" t="s">
        <v>115</v>
      </c>
      <c r="H42" s="684" t="s">
        <v>116</v>
      </c>
      <c r="I42" s="689"/>
      <c r="K42" s="7" t="str">
        <f>IFERROR(IF(MATCH(M42,Qualifs!$C$3:$C$156,0)&gt;0,"Affecté",""),"Non affecté")</f>
        <v>Affecté</v>
      </c>
      <c r="L42" s="10">
        <f t="shared" si="4"/>
        <v>217</v>
      </c>
      <c r="M42" s="11" t="str">
        <f t="shared" si="3"/>
        <v>GOYAULT GWENDOLINE</v>
      </c>
      <c r="N42" s="11" t="str">
        <f t="shared" si="2"/>
        <v>LES FLÈCHES BLEUES</v>
      </c>
    </row>
    <row r="43" spans="1:14" ht="13.5" customHeight="1" x14ac:dyDescent="0.25">
      <c r="A43" s="7"/>
      <c r="B43" s="7"/>
      <c r="C43" s="260">
        <v>2</v>
      </c>
      <c r="D43" s="260">
        <v>18</v>
      </c>
      <c r="E43" s="702"/>
      <c r="F43" s="682" t="s">
        <v>117</v>
      </c>
      <c r="G43" s="682" t="s">
        <v>118</v>
      </c>
      <c r="H43" s="677" t="s">
        <v>78</v>
      </c>
      <c r="I43" s="687"/>
      <c r="K43" s="7" t="str">
        <f>IFERROR(IF(MATCH(M43,Qualifs!$C$3:$C$156,0)&gt;0,"Affecté",""),"Non affecté")</f>
        <v>Affecté</v>
      </c>
      <c r="L43" s="10">
        <f t="shared" si="4"/>
        <v>218</v>
      </c>
      <c r="M43" s="11" t="str">
        <f t="shared" si="3"/>
        <v>NOIZET TONY</v>
      </c>
      <c r="N43" s="11" t="str">
        <f t="shared" si="2"/>
        <v>REIMS HANDISPORT</v>
      </c>
    </row>
    <row r="44" spans="1:14" ht="13.5" customHeight="1" x14ac:dyDescent="0.25">
      <c r="A44" s="7"/>
      <c r="B44" s="7"/>
      <c r="C44" s="260">
        <v>2</v>
      </c>
      <c r="D44" s="260">
        <v>19</v>
      </c>
      <c r="E44" s="702"/>
      <c r="F44" s="682" t="s">
        <v>119</v>
      </c>
      <c r="G44" s="682" t="s">
        <v>120</v>
      </c>
      <c r="H44" s="677" t="s">
        <v>78</v>
      </c>
      <c r="I44" s="687"/>
      <c r="K44" s="7" t="str">
        <f>IFERROR(IF(MATCH(M44,Qualifs!$C$3:$C$156,0)&gt;0,"Affecté",""),"Non affecté")</f>
        <v>Affecté</v>
      </c>
      <c r="L44" s="10">
        <f t="shared" si="4"/>
        <v>219</v>
      </c>
      <c r="M44" s="11" t="str">
        <f t="shared" si="3"/>
        <v>COUAILLIER TOM</v>
      </c>
      <c r="N44" s="11" t="str">
        <f t="shared" si="2"/>
        <v>REIMS HANDISPORT</v>
      </c>
    </row>
    <row r="45" spans="1:14" ht="13.5" customHeight="1" x14ac:dyDescent="0.25">
      <c r="A45" s="7"/>
      <c r="B45" s="7"/>
      <c r="C45" s="260">
        <v>2</v>
      </c>
      <c r="D45" s="260">
        <v>20</v>
      </c>
      <c r="E45" s="702"/>
      <c r="F45" s="682" t="s">
        <v>121</v>
      </c>
      <c r="G45" s="682" t="s">
        <v>122</v>
      </c>
      <c r="H45" s="677" t="s">
        <v>78</v>
      </c>
      <c r="I45" s="687"/>
      <c r="K45" s="7" t="str">
        <f>IFERROR(IF(MATCH(M45,Qualifs!$C$3:$C$156,0)&gt;0,"Affecté",""),"Non affecté")</f>
        <v>Affecté</v>
      </c>
      <c r="L45" s="10">
        <f t="shared" si="4"/>
        <v>220</v>
      </c>
      <c r="M45" s="11" t="str">
        <f t="shared" si="3"/>
        <v>MOREL MICHEL</v>
      </c>
      <c r="N45" s="11" t="str">
        <f t="shared" si="2"/>
        <v>REIMS HANDISPORT</v>
      </c>
    </row>
    <row r="46" spans="1:14" ht="13.5" customHeight="1" x14ac:dyDescent="0.2">
      <c r="A46" s="7"/>
      <c r="B46" s="7"/>
      <c r="C46" s="260">
        <v>2</v>
      </c>
      <c r="D46" s="260">
        <v>21</v>
      </c>
      <c r="E46" s="702"/>
      <c r="F46" s="691"/>
      <c r="G46" s="691"/>
      <c r="H46" s="696"/>
      <c r="I46" s="687"/>
      <c r="K46" s="7" t="str">
        <f>IFERROR(IF(MATCH(M46,Qualifs!$C$3:$C$156,0)&gt;0,"Affecté",""),"Non affecté")</f>
        <v>Affecté</v>
      </c>
      <c r="L46" s="10">
        <f t="shared" si="4"/>
        <v>221</v>
      </c>
      <c r="M46" s="11" t="str">
        <f t="shared" si="3"/>
        <v/>
      </c>
      <c r="N46" s="11" t="str">
        <f t="shared" si="2"/>
        <v/>
      </c>
    </row>
    <row r="47" spans="1:14" ht="13.5" customHeight="1" x14ac:dyDescent="0.2">
      <c r="A47" s="7"/>
      <c r="B47" s="7"/>
      <c r="C47" s="260">
        <v>2</v>
      </c>
      <c r="D47" s="260">
        <v>22</v>
      </c>
      <c r="E47" s="702"/>
      <c r="F47" s="691"/>
      <c r="G47" s="691"/>
      <c r="H47" s="696"/>
      <c r="I47" s="688"/>
      <c r="K47" s="7" t="str">
        <f>IFERROR(IF(MATCH(M47,Qualifs!$C$3:$C$156,0)&gt;0,"Affecté",""),"Non affecté")</f>
        <v>Affecté</v>
      </c>
      <c r="L47" s="10">
        <f t="shared" si="4"/>
        <v>222</v>
      </c>
      <c r="M47" s="11" t="str">
        <f t="shared" si="3"/>
        <v/>
      </c>
      <c r="N47" s="11" t="str">
        <f t="shared" si="2"/>
        <v/>
      </c>
    </row>
    <row r="48" spans="1:14" ht="13.5" customHeight="1" x14ac:dyDescent="0.2">
      <c r="A48" s="7"/>
      <c r="B48" s="7"/>
      <c r="C48" s="260">
        <v>2</v>
      </c>
      <c r="D48" s="260">
        <v>23</v>
      </c>
      <c r="E48" s="702"/>
      <c r="F48" s="691"/>
      <c r="G48" s="691"/>
      <c r="H48" s="696"/>
      <c r="I48" s="687"/>
      <c r="K48" s="7" t="str">
        <f>IFERROR(IF(MATCH(M48,Qualifs!$C$3:$C$156,0)&gt;0,"Affecté",""),"Non affecté")</f>
        <v>Affecté</v>
      </c>
      <c r="L48" s="10">
        <f t="shared" si="4"/>
        <v>223</v>
      </c>
      <c r="M48" s="11" t="str">
        <f t="shared" si="3"/>
        <v/>
      </c>
      <c r="N48" s="11" t="str">
        <f t="shared" si="2"/>
        <v/>
      </c>
    </row>
    <row r="49" spans="1:14" ht="13.5" customHeight="1" x14ac:dyDescent="0.2">
      <c r="A49" s="7"/>
      <c r="B49" s="7"/>
      <c r="C49" s="260">
        <v>2</v>
      </c>
      <c r="D49" s="260">
        <v>24</v>
      </c>
      <c r="E49" s="703"/>
      <c r="F49" s="697"/>
      <c r="G49" s="697"/>
      <c r="H49" s="698"/>
      <c r="I49" s="687"/>
      <c r="K49" s="7" t="str">
        <f>IFERROR(IF(MATCH(M49,Qualifs!$C$3:$C$156,0)&gt;0,"Affecté",""),"Non affecté")</f>
        <v>Affecté</v>
      </c>
      <c r="L49" s="10">
        <f t="shared" si="4"/>
        <v>224</v>
      </c>
      <c r="M49" s="11" t="str">
        <f t="shared" si="3"/>
        <v/>
      </c>
      <c r="N49" s="11" t="str">
        <f t="shared" si="2"/>
        <v/>
      </c>
    </row>
    <row r="50" spans="1:14" ht="13.5" hidden="1" customHeight="1" x14ac:dyDescent="0.2">
      <c r="A50" s="7"/>
      <c r="B50" s="7"/>
      <c r="C50" s="699">
        <v>3</v>
      </c>
      <c r="D50" s="693">
        <v>1</v>
      </c>
      <c r="E50" s="700"/>
      <c r="F50" s="690"/>
      <c r="G50" s="701"/>
      <c r="H50" s="690"/>
      <c r="I50" s="434"/>
      <c r="K50" s="7" t="str">
        <f>IFERROR(IF(MATCH(M50,Qualifs!$C$3:$C$156,0)&gt;0,"Affecté",""),"Non affecté")</f>
        <v>Affecté</v>
      </c>
      <c r="L50" s="10">
        <f t="shared" si="4"/>
        <v>301</v>
      </c>
      <c r="M50" s="11" t="str">
        <f t="shared" si="3"/>
        <v/>
      </c>
      <c r="N50" s="11" t="str">
        <f t="shared" si="2"/>
        <v/>
      </c>
    </row>
    <row r="51" spans="1:14" ht="13.5" hidden="1" customHeight="1" x14ac:dyDescent="0.2">
      <c r="A51" s="7"/>
      <c r="B51" s="7"/>
      <c r="C51" s="260">
        <v>3</v>
      </c>
      <c r="D51" s="260">
        <v>2</v>
      </c>
      <c r="E51" s="436"/>
      <c r="F51" s="435"/>
      <c r="G51" s="434"/>
      <c r="H51" s="435"/>
      <c r="I51" s="434"/>
      <c r="K51" s="7" t="str">
        <f>IFERROR(IF(MATCH(M51,Qualifs!$C$3:$C$156,0)&gt;0,"Affecté",""),"Non affecté")</f>
        <v>Affecté</v>
      </c>
      <c r="L51" s="10">
        <f t="shared" si="4"/>
        <v>302</v>
      </c>
      <c r="M51" s="11" t="str">
        <f t="shared" si="3"/>
        <v/>
      </c>
      <c r="N51" s="11" t="str">
        <f t="shared" si="2"/>
        <v/>
      </c>
    </row>
    <row r="52" spans="1:14" ht="13.5" hidden="1" customHeight="1" x14ac:dyDescent="0.2">
      <c r="A52" s="7"/>
      <c r="B52" s="7"/>
      <c r="C52" s="260">
        <v>3</v>
      </c>
      <c r="D52" s="260">
        <v>3</v>
      </c>
      <c r="E52" s="436"/>
      <c r="F52" s="435"/>
      <c r="G52" s="435"/>
      <c r="H52" s="437"/>
      <c r="I52" s="435"/>
      <c r="J52" s="13"/>
      <c r="K52" s="7" t="str">
        <f>IFERROR(IF(MATCH(M52,Qualifs!$C$3:$C$156,0)&gt;0,"Affecté",""),"Non affecté")</f>
        <v>Affecté</v>
      </c>
      <c r="L52" s="10">
        <f t="shared" si="4"/>
        <v>303</v>
      </c>
      <c r="M52" s="11" t="str">
        <f t="shared" si="3"/>
        <v/>
      </c>
      <c r="N52" s="11" t="str">
        <f t="shared" si="2"/>
        <v/>
      </c>
    </row>
    <row r="53" spans="1:14" ht="13.5" hidden="1" customHeight="1" x14ac:dyDescent="0.2">
      <c r="A53" s="7"/>
      <c r="B53" s="7"/>
      <c r="C53" s="260">
        <v>3</v>
      </c>
      <c r="D53" s="260">
        <v>4</v>
      </c>
      <c r="E53" s="436"/>
      <c r="F53" s="435"/>
      <c r="G53" s="435"/>
      <c r="H53" s="437"/>
      <c r="I53" s="435"/>
      <c r="J53" s="13"/>
      <c r="K53" s="7" t="str">
        <f>IFERROR(IF(MATCH(M53,Qualifs!$C$3:$C$156,0)&gt;0,"Affecté",""),"Non affecté")</f>
        <v>Affecté</v>
      </c>
      <c r="L53" s="10">
        <f t="shared" si="4"/>
        <v>304</v>
      </c>
      <c r="M53" s="11" t="str">
        <f t="shared" si="3"/>
        <v/>
      </c>
      <c r="N53" s="11" t="str">
        <f t="shared" si="2"/>
        <v/>
      </c>
    </row>
    <row r="54" spans="1:14" ht="13.5" hidden="1" customHeight="1" x14ac:dyDescent="0.2">
      <c r="A54" s="7"/>
      <c r="B54" s="7"/>
      <c r="C54" s="260">
        <v>3</v>
      </c>
      <c r="D54" s="260">
        <v>5</v>
      </c>
      <c r="E54" s="436"/>
      <c r="F54" s="435"/>
      <c r="G54" s="435"/>
      <c r="H54" s="437"/>
      <c r="I54" s="435"/>
      <c r="K54" s="7" t="str">
        <f>IFERROR(IF(MATCH(M54,Qualifs!$C$3:$C$156,0)&gt;0,"Affecté",""),"Non affecté")</f>
        <v>Affecté</v>
      </c>
      <c r="L54" s="10">
        <f t="shared" si="4"/>
        <v>305</v>
      </c>
      <c r="M54" s="11" t="str">
        <f t="shared" si="3"/>
        <v/>
      </c>
      <c r="N54" s="11" t="str">
        <f t="shared" si="2"/>
        <v/>
      </c>
    </row>
    <row r="55" spans="1:14" ht="13.5" hidden="1" customHeight="1" x14ac:dyDescent="0.2">
      <c r="A55" s="7"/>
      <c r="B55" s="7"/>
      <c r="C55" s="260">
        <v>3</v>
      </c>
      <c r="D55" s="260">
        <v>6</v>
      </c>
      <c r="E55" s="436"/>
      <c r="F55" s="435"/>
      <c r="G55" s="435"/>
      <c r="H55" s="435"/>
      <c r="I55" s="435"/>
      <c r="K55" s="7" t="str">
        <f>IFERROR(IF(MATCH(M55,Qualifs!$C$3:$C$156,0)&gt;0,"Affecté",""),"Non affecté")</f>
        <v>Affecté</v>
      </c>
      <c r="L55" s="10">
        <f t="shared" si="4"/>
        <v>306</v>
      </c>
      <c r="M55" s="11" t="str">
        <f t="shared" si="3"/>
        <v/>
      </c>
      <c r="N55" s="11" t="str">
        <f t="shared" si="2"/>
        <v/>
      </c>
    </row>
    <row r="56" spans="1:14" ht="13.5" hidden="1" customHeight="1" x14ac:dyDescent="0.2">
      <c r="A56" s="7"/>
      <c r="B56" s="7"/>
      <c r="C56" s="260">
        <v>3</v>
      </c>
      <c r="D56" s="260">
        <v>7</v>
      </c>
      <c r="E56" s="436"/>
      <c r="F56" s="435"/>
      <c r="G56" s="435"/>
      <c r="H56" s="435"/>
      <c r="I56" s="435"/>
      <c r="K56" s="7" t="str">
        <f>IFERROR(IF(MATCH(M56,Qualifs!$C$3:$C$156,0)&gt;0,"Affecté",""),"Non affecté")</f>
        <v>Affecté</v>
      </c>
      <c r="L56" s="10">
        <f t="shared" si="4"/>
        <v>307</v>
      </c>
      <c r="M56" s="11" t="str">
        <f t="shared" si="3"/>
        <v/>
      </c>
      <c r="N56" s="11" t="str">
        <f t="shared" si="2"/>
        <v/>
      </c>
    </row>
    <row r="57" spans="1:14" ht="13.5" hidden="1" customHeight="1" x14ac:dyDescent="0.2">
      <c r="A57" s="7"/>
      <c r="B57" s="7"/>
      <c r="C57" s="260">
        <v>3</v>
      </c>
      <c r="D57" s="260">
        <v>8</v>
      </c>
      <c r="E57" s="436"/>
      <c r="F57" s="435"/>
      <c r="G57" s="435"/>
      <c r="H57" s="435"/>
      <c r="I57" s="435"/>
      <c r="K57" s="7" t="str">
        <f>IFERROR(IF(MATCH(M57,Qualifs!$C$3:$C$156,0)&gt;0,"Affecté",""),"Non affecté")</f>
        <v>Affecté</v>
      </c>
      <c r="L57" s="10">
        <f t="shared" si="4"/>
        <v>308</v>
      </c>
      <c r="M57" s="11" t="str">
        <f t="shared" si="3"/>
        <v/>
      </c>
      <c r="N57" s="11" t="str">
        <f t="shared" si="2"/>
        <v/>
      </c>
    </row>
    <row r="58" spans="1:14" ht="13.5" hidden="1" customHeight="1" x14ac:dyDescent="0.2">
      <c r="A58" s="7"/>
      <c r="B58" s="7"/>
      <c r="C58" s="260">
        <v>3</v>
      </c>
      <c r="D58" s="260">
        <v>9</v>
      </c>
      <c r="E58" s="436"/>
      <c r="F58" s="435"/>
      <c r="G58" s="435"/>
      <c r="H58" s="435"/>
      <c r="I58" s="435"/>
      <c r="K58" s="7" t="str">
        <f>IFERROR(IF(MATCH(M58,Qualifs!$C$3:$C$156,0)&gt;0,"Affecté",""),"Non affecté")</f>
        <v>Affecté</v>
      </c>
      <c r="L58" s="10">
        <f t="shared" si="4"/>
        <v>309</v>
      </c>
      <c r="M58" s="11" t="str">
        <f t="shared" si="3"/>
        <v/>
      </c>
      <c r="N58" s="11" t="str">
        <f t="shared" si="2"/>
        <v/>
      </c>
    </row>
    <row r="59" spans="1:14" ht="13.5" hidden="1" customHeight="1" x14ac:dyDescent="0.2">
      <c r="A59" s="7"/>
      <c r="B59" s="7"/>
      <c r="C59" s="260">
        <v>3</v>
      </c>
      <c r="D59" s="260">
        <v>10</v>
      </c>
      <c r="E59" s="436"/>
      <c r="F59" s="434"/>
      <c r="G59" s="434"/>
      <c r="H59" s="435"/>
      <c r="I59" s="435"/>
      <c r="K59" s="7" t="str">
        <f>IFERROR(IF(MATCH(M59,Qualifs!$C$3:$C$156,0)&gt;0,"Affecté",""),"Non affecté")</f>
        <v>Affecté</v>
      </c>
      <c r="L59" s="10">
        <f t="shared" si="4"/>
        <v>310</v>
      </c>
      <c r="M59" s="11" t="str">
        <f t="shared" si="3"/>
        <v/>
      </c>
      <c r="N59" s="11" t="str">
        <f t="shared" si="2"/>
        <v/>
      </c>
    </row>
    <row r="60" spans="1:14" ht="13.5" hidden="1" customHeight="1" x14ac:dyDescent="0.2">
      <c r="A60" s="7"/>
      <c r="B60" s="7"/>
      <c r="C60" s="260">
        <v>3</v>
      </c>
      <c r="D60" s="260">
        <v>11</v>
      </c>
      <c r="E60" s="436"/>
      <c r="F60" s="434"/>
      <c r="G60" s="435"/>
      <c r="H60" s="435"/>
      <c r="I60" s="438"/>
      <c r="K60" s="7" t="str">
        <f>IFERROR(IF(MATCH(M60,Qualifs!$C$3:$C$156,0)&gt;0,"Affecté",""),"Non affecté")</f>
        <v>Affecté</v>
      </c>
      <c r="L60" s="10">
        <f t="shared" si="4"/>
        <v>311</v>
      </c>
      <c r="M60" s="11" t="str">
        <f t="shared" si="3"/>
        <v/>
      </c>
      <c r="N60" s="11" t="str">
        <f t="shared" si="2"/>
        <v/>
      </c>
    </row>
    <row r="61" spans="1:14" ht="13.5" hidden="1" customHeight="1" x14ac:dyDescent="0.2">
      <c r="A61" s="7"/>
      <c r="B61" s="7"/>
      <c r="C61" s="260">
        <v>3</v>
      </c>
      <c r="D61" s="260">
        <v>12</v>
      </c>
      <c r="E61" s="436"/>
      <c r="F61" s="434"/>
      <c r="G61" s="435"/>
      <c r="H61" s="435"/>
      <c r="I61" s="438"/>
      <c r="K61" s="7" t="str">
        <f>IFERROR(IF(MATCH(M61,Qualifs!$C$3:$C$156,0)&gt;0,"Affecté",""),"Non affecté")</f>
        <v>Affecté</v>
      </c>
      <c r="L61" s="10">
        <f t="shared" si="4"/>
        <v>312</v>
      </c>
      <c r="M61" s="11" t="str">
        <f t="shared" si="3"/>
        <v/>
      </c>
      <c r="N61" s="11" t="str">
        <f t="shared" si="2"/>
        <v/>
      </c>
    </row>
    <row r="62" spans="1:14" ht="13.5" hidden="1" customHeight="1" x14ac:dyDescent="0.2">
      <c r="A62" s="7"/>
      <c r="B62" s="7"/>
      <c r="C62" s="260">
        <v>3</v>
      </c>
      <c r="D62" s="260">
        <v>13</v>
      </c>
      <c r="E62" s="436"/>
      <c r="F62" s="435"/>
      <c r="G62" s="435"/>
      <c r="H62" s="437"/>
      <c r="I62" s="435"/>
      <c r="K62" s="7" t="str">
        <f>IFERROR(IF(MATCH(M62,Qualifs!$C$3:$C$156,0)&gt;0,"Affecté",""),"Non affecté")</f>
        <v>Affecté</v>
      </c>
      <c r="L62" s="10">
        <f t="shared" si="4"/>
        <v>313</v>
      </c>
      <c r="M62" s="11" t="str">
        <f t="shared" si="3"/>
        <v/>
      </c>
      <c r="N62" s="11" t="str">
        <f t="shared" si="2"/>
        <v/>
      </c>
    </row>
    <row r="63" spans="1:14" ht="13.5" hidden="1" customHeight="1" x14ac:dyDescent="0.2">
      <c r="A63" s="7"/>
      <c r="B63" s="7"/>
      <c r="C63" s="260">
        <v>3</v>
      </c>
      <c r="D63" s="260">
        <v>14</v>
      </c>
      <c r="E63" s="436"/>
      <c r="F63" s="435"/>
      <c r="G63" s="435"/>
      <c r="H63" s="437"/>
      <c r="I63" s="435"/>
      <c r="K63" s="7" t="str">
        <f>IFERROR(IF(MATCH(M63,Qualifs!$C$3:$C$156,0)&gt;0,"Affecté",""),"Non affecté")</f>
        <v>Affecté</v>
      </c>
      <c r="L63" s="10">
        <f t="shared" si="4"/>
        <v>314</v>
      </c>
      <c r="M63" s="11" t="str">
        <f t="shared" si="3"/>
        <v/>
      </c>
      <c r="N63" s="11" t="str">
        <f t="shared" si="2"/>
        <v/>
      </c>
    </row>
    <row r="64" spans="1:14" ht="13.5" hidden="1" customHeight="1" x14ac:dyDescent="0.2">
      <c r="A64" s="7"/>
      <c r="B64" s="7"/>
      <c r="C64" s="260">
        <v>3</v>
      </c>
      <c r="D64" s="260">
        <v>15</v>
      </c>
      <c r="E64" s="436"/>
      <c r="F64" s="434"/>
      <c r="G64" s="434"/>
      <c r="H64" s="437"/>
      <c r="I64" s="435"/>
      <c r="J64" s="13"/>
      <c r="K64" s="7" t="str">
        <f>IFERROR(IF(MATCH(M64,Qualifs!$C$3:$C$156,0)&gt;0,"Affecté",""),"Non affecté")</f>
        <v>Affecté</v>
      </c>
      <c r="L64" s="10">
        <f t="shared" si="4"/>
        <v>315</v>
      </c>
      <c r="M64" s="11" t="str">
        <f t="shared" si="3"/>
        <v/>
      </c>
      <c r="N64" s="11" t="str">
        <f t="shared" si="2"/>
        <v/>
      </c>
    </row>
    <row r="65" spans="1:14" ht="13.5" hidden="1" customHeight="1" x14ac:dyDescent="0.2">
      <c r="A65" s="7"/>
      <c r="B65" s="7"/>
      <c r="C65" s="260">
        <v>3</v>
      </c>
      <c r="D65" s="260">
        <v>16</v>
      </c>
      <c r="E65" s="436"/>
      <c r="F65" s="435"/>
      <c r="G65" s="435"/>
      <c r="H65" s="435"/>
      <c r="I65" s="435"/>
      <c r="J65" s="13"/>
      <c r="K65" s="7" t="str">
        <f>IFERROR(IF(MATCH(M65,Qualifs!$C$3:$C$156,0)&gt;0,"Affecté",""),"Non affecté")</f>
        <v>Affecté</v>
      </c>
      <c r="L65" s="10">
        <f t="shared" si="4"/>
        <v>316</v>
      </c>
      <c r="M65" s="11" t="str">
        <f t="shared" si="3"/>
        <v/>
      </c>
      <c r="N65" s="11" t="str">
        <f t="shared" si="2"/>
        <v/>
      </c>
    </row>
    <row r="66" spans="1:14" ht="13.5" hidden="1" customHeight="1" x14ac:dyDescent="0.2">
      <c r="A66" s="7"/>
      <c r="B66" s="7"/>
      <c r="C66" s="260">
        <v>3</v>
      </c>
      <c r="D66" s="260">
        <v>17</v>
      </c>
      <c r="E66" s="436"/>
      <c r="F66" s="435"/>
      <c r="G66" s="435"/>
      <c r="H66" s="435"/>
      <c r="I66" s="435"/>
      <c r="K66" s="7" t="str">
        <f>IFERROR(IF(MATCH(M66,Qualifs!$C$3:$C$156,0)&gt;0,"Affecté",""),"Non affecté")</f>
        <v>Affecté</v>
      </c>
      <c r="L66" s="10">
        <f t="shared" ref="L66:L97" si="5">IF(100*C66+D66&gt;0,100*C66+D66,999)</f>
        <v>317</v>
      </c>
      <c r="M66" s="11" t="str">
        <f t="shared" si="3"/>
        <v/>
      </c>
      <c r="N66" s="11" t="str">
        <f t="shared" si="2"/>
        <v/>
      </c>
    </row>
    <row r="67" spans="1:14" ht="13.5" hidden="1" customHeight="1" x14ac:dyDescent="0.2">
      <c r="A67" s="7"/>
      <c r="B67" s="7"/>
      <c r="C67" s="260">
        <v>3</v>
      </c>
      <c r="D67" s="260">
        <v>18</v>
      </c>
      <c r="E67" s="436"/>
      <c r="F67" s="435"/>
      <c r="G67" s="435"/>
      <c r="H67" s="435"/>
      <c r="I67" s="435"/>
      <c r="K67" s="7" t="str">
        <f>IFERROR(IF(MATCH(M67,Qualifs!$C$3:$C$156,0)&gt;0,"Affecté",""),"Non affecté")</f>
        <v>Affecté</v>
      </c>
      <c r="L67" s="10">
        <f t="shared" si="5"/>
        <v>318</v>
      </c>
      <c r="M67" s="11" t="str">
        <f t="shared" si="3"/>
        <v/>
      </c>
      <c r="N67" s="11" t="str">
        <f t="shared" ref="N67:N130" si="6">TRIM(CONCATENATE(H67," ",I67))</f>
        <v/>
      </c>
    </row>
    <row r="68" spans="1:14" ht="13.5" hidden="1" customHeight="1" x14ac:dyDescent="0.2">
      <c r="A68" s="7"/>
      <c r="B68" s="7"/>
      <c r="C68" s="260">
        <v>3</v>
      </c>
      <c r="D68" s="260">
        <v>19</v>
      </c>
      <c r="E68" s="436"/>
      <c r="F68" s="435"/>
      <c r="G68" s="435"/>
      <c r="H68" s="435"/>
      <c r="I68" s="435"/>
      <c r="K68" s="7" t="str">
        <f>IFERROR(IF(MATCH(M68,Qualifs!$C$3:$C$156,0)&gt;0,"Affecté",""),"Non affecté")</f>
        <v>Affecté</v>
      </c>
      <c r="L68" s="10">
        <f t="shared" si="5"/>
        <v>319</v>
      </c>
      <c r="M68" s="11" t="str">
        <f t="shared" si="3"/>
        <v/>
      </c>
      <c r="N68" s="11" t="str">
        <f t="shared" si="6"/>
        <v/>
      </c>
    </row>
    <row r="69" spans="1:14" ht="13.5" hidden="1" customHeight="1" x14ac:dyDescent="0.2">
      <c r="A69" s="7"/>
      <c r="B69" s="7"/>
      <c r="C69" s="260">
        <v>3</v>
      </c>
      <c r="D69" s="260">
        <v>20</v>
      </c>
      <c r="E69" s="436"/>
      <c r="F69" s="435"/>
      <c r="G69" s="435"/>
      <c r="H69" s="435"/>
      <c r="I69" s="435"/>
      <c r="K69" s="7" t="str">
        <f>IFERROR(IF(MATCH(M69,Qualifs!$C$3:$C$156,0)&gt;0,"Affecté",""),"Non affecté")</f>
        <v>Affecté</v>
      </c>
      <c r="L69" s="10">
        <f t="shared" si="5"/>
        <v>320</v>
      </c>
      <c r="M69" s="11" t="str">
        <f t="shared" si="3"/>
        <v/>
      </c>
      <c r="N69" s="11" t="str">
        <f t="shared" si="6"/>
        <v/>
      </c>
    </row>
    <row r="70" spans="1:14" ht="13.5" hidden="1" customHeight="1" x14ac:dyDescent="0.2">
      <c r="A70" s="7"/>
      <c r="B70" s="7"/>
      <c r="C70" s="260">
        <v>3</v>
      </c>
      <c r="D70" s="260">
        <v>21</v>
      </c>
      <c r="E70" s="436"/>
      <c r="F70" s="435"/>
      <c r="G70" s="435"/>
      <c r="H70" s="435"/>
      <c r="I70" s="435"/>
      <c r="K70" s="7" t="str">
        <f>IFERROR(IF(MATCH(M70,Qualifs!$C$3:$C$156,0)&gt;0,"Affecté",""),"Non affecté")</f>
        <v>Affecté</v>
      </c>
      <c r="L70" s="10">
        <f t="shared" si="5"/>
        <v>321</v>
      </c>
      <c r="M70" s="11" t="str">
        <f t="shared" si="3"/>
        <v/>
      </c>
      <c r="N70" s="11" t="str">
        <f t="shared" si="6"/>
        <v/>
      </c>
    </row>
    <row r="71" spans="1:14" ht="13.5" hidden="1" customHeight="1" x14ac:dyDescent="0.2">
      <c r="A71" s="7"/>
      <c r="B71" s="7"/>
      <c r="C71" s="260">
        <v>3</v>
      </c>
      <c r="D71" s="260">
        <v>22</v>
      </c>
      <c r="E71" s="436"/>
      <c r="F71" s="435"/>
      <c r="G71" s="434"/>
      <c r="H71" s="435"/>
      <c r="I71" s="434"/>
      <c r="K71" s="7" t="str">
        <f>IFERROR(IF(MATCH(M71,Qualifs!$C$3:$C$156,0)&gt;0,"Affecté",""),"Non affecté")</f>
        <v>Affecté</v>
      </c>
      <c r="L71" s="10">
        <f t="shared" si="5"/>
        <v>322</v>
      </c>
      <c r="M71" s="11" t="str">
        <f t="shared" si="3"/>
        <v/>
      </c>
      <c r="N71" s="11" t="str">
        <f t="shared" si="6"/>
        <v/>
      </c>
    </row>
    <row r="72" spans="1:14" ht="13.5" hidden="1" customHeight="1" x14ac:dyDescent="0.2">
      <c r="A72" s="7"/>
      <c r="B72" s="7"/>
      <c r="C72" s="260">
        <v>3</v>
      </c>
      <c r="D72" s="260">
        <v>23</v>
      </c>
      <c r="E72" s="436"/>
      <c r="F72" s="435"/>
      <c r="G72" s="435"/>
      <c r="H72" s="435"/>
      <c r="I72" s="435"/>
      <c r="K72" s="7" t="str">
        <f>IFERROR(IF(MATCH(M72,Qualifs!$C$3:$C$156,0)&gt;0,"Affecté",""),"Non affecté")</f>
        <v>Affecté</v>
      </c>
      <c r="L72" s="10">
        <f t="shared" si="5"/>
        <v>323</v>
      </c>
      <c r="M72" s="11" t="str">
        <f t="shared" si="3"/>
        <v/>
      </c>
      <c r="N72" s="11" t="str">
        <f t="shared" si="6"/>
        <v/>
      </c>
    </row>
    <row r="73" spans="1:14" ht="13.5" hidden="1" customHeight="1" x14ac:dyDescent="0.2">
      <c r="A73" s="7"/>
      <c r="B73" s="7"/>
      <c r="C73" s="260">
        <v>3</v>
      </c>
      <c r="D73" s="260">
        <v>24</v>
      </c>
      <c r="E73" s="436"/>
      <c r="F73" s="435"/>
      <c r="G73" s="435"/>
      <c r="H73" s="437"/>
      <c r="I73" s="435"/>
      <c r="K73" s="7" t="str">
        <f>IFERROR(IF(MATCH(M73,Qualifs!$C$3:$C$156,0)&gt;0,"Affecté",""),"Non affecté")</f>
        <v>Affecté</v>
      </c>
      <c r="L73" s="10">
        <f t="shared" si="5"/>
        <v>324</v>
      </c>
      <c r="M73" s="11" t="str">
        <f t="shared" si="3"/>
        <v/>
      </c>
      <c r="N73" s="11" t="str">
        <f t="shared" si="6"/>
        <v/>
      </c>
    </row>
    <row r="74" spans="1:14" ht="13.5" hidden="1" customHeight="1" x14ac:dyDescent="0.2">
      <c r="A74" s="7"/>
      <c r="B74" s="7"/>
      <c r="C74" s="9">
        <v>4</v>
      </c>
      <c r="D74" s="9">
        <v>1</v>
      </c>
      <c r="E74" s="436"/>
      <c r="F74" s="434"/>
      <c r="G74" s="435"/>
      <c r="H74" s="434"/>
      <c r="I74" s="435"/>
      <c r="K74" s="7" t="str">
        <f>IFERROR(IF(MATCH(M74,Qualifs!$C$3:$C$156,0)&gt;0,"Affecté",""),"Non affecté")</f>
        <v>Affecté</v>
      </c>
      <c r="L74" s="10">
        <f t="shared" si="5"/>
        <v>401</v>
      </c>
      <c r="M74" s="11" t="str">
        <f t="shared" ref="M74:M130" si="7">TRIM(CONCATENATE(F74," ",G74))</f>
        <v/>
      </c>
      <c r="N74" s="11" t="str">
        <f t="shared" si="6"/>
        <v/>
      </c>
    </row>
    <row r="75" spans="1:14" ht="13.5" hidden="1" customHeight="1" x14ac:dyDescent="0.2">
      <c r="A75" s="7"/>
      <c r="B75" s="7"/>
      <c r="C75" s="9">
        <v>4</v>
      </c>
      <c r="D75" s="9">
        <v>2</v>
      </c>
      <c r="E75" s="436"/>
      <c r="F75" s="434"/>
      <c r="G75" s="435"/>
      <c r="H75" s="434"/>
      <c r="I75" s="435"/>
      <c r="K75" s="7" t="str">
        <f>IFERROR(IF(MATCH(M75,Qualifs!$C$3:$C$156,0)&gt;0,"Affecté",""),"Non affecté")</f>
        <v>Affecté</v>
      </c>
      <c r="L75" s="10">
        <f t="shared" si="5"/>
        <v>402</v>
      </c>
      <c r="M75" s="11" t="str">
        <f t="shared" si="7"/>
        <v/>
      </c>
      <c r="N75" s="11" t="str">
        <f t="shared" si="6"/>
        <v/>
      </c>
    </row>
    <row r="76" spans="1:14" ht="13.5" hidden="1" customHeight="1" x14ac:dyDescent="0.2">
      <c r="A76" s="7"/>
      <c r="B76" s="7"/>
      <c r="C76" s="9">
        <v>4</v>
      </c>
      <c r="D76" s="9">
        <v>3</v>
      </c>
      <c r="E76" s="436"/>
      <c r="F76" s="434"/>
      <c r="G76" s="435"/>
      <c r="H76" s="434"/>
      <c r="I76" s="435"/>
      <c r="J76" s="13"/>
      <c r="K76" s="7" t="str">
        <f>IFERROR(IF(MATCH(M76,Qualifs!$C$3:$C$156,0)&gt;0,"Affecté",""),"Non affecté")</f>
        <v>Affecté</v>
      </c>
      <c r="L76" s="10">
        <f t="shared" si="5"/>
        <v>403</v>
      </c>
      <c r="M76" s="11" t="str">
        <f t="shared" si="7"/>
        <v/>
      </c>
      <c r="N76" s="11" t="str">
        <f t="shared" si="6"/>
        <v/>
      </c>
    </row>
    <row r="77" spans="1:14" ht="13.5" hidden="1" customHeight="1" x14ac:dyDescent="0.2">
      <c r="A77" s="7"/>
      <c r="B77" s="7"/>
      <c r="C77" s="9">
        <v>4</v>
      </c>
      <c r="D77" s="9">
        <v>4</v>
      </c>
      <c r="E77" s="436"/>
      <c r="F77" s="434"/>
      <c r="G77" s="435"/>
      <c r="H77" s="434"/>
      <c r="I77" s="435"/>
      <c r="K77" s="7" t="str">
        <f>IFERROR(IF(MATCH(M77,Qualifs!$C$3:$C$156,0)&gt;0,"Affecté",""),"Non affecté")</f>
        <v>Affecté</v>
      </c>
      <c r="L77" s="10">
        <f t="shared" si="5"/>
        <v>404</v>
      </c>
      <c r="M77" s="11" t="str">
        <f t="shared" si="7"/>
        <v/>
      </c>
      <c r="N77" s="11" t="str">
        <f t="shared" si="6"/>
        <v/>
      </c>
    </row>
    <row r="78" spans="1:14" ht="13.5" hidden="1" customHeight="1" x14ac:dyDescent="0.2">
      <c r="A78" s="7"/>
      <c r="B78" s="7"/>
      <c r="C78" s="9">
        <v>4</v>
      </c>
      <c r="D78" s="9">
        <v>5</v>
      </c>
      <c r="E78" s="436"/>
      <c r="F78" s="434"/>
      <c r="G78" s="435"/>
      <c r="H78" s="434"/>
      <c r="I78" s="435"/>
      <c r="K78" s="7" t="str">
        <f>IFERROR(IF(MATCH(M78,Qualifs!$C$3:$C$156,0)&gt;0,"Affecté",""),"Non affecté")</f>
        <v>Affecté</v>
      </c>
      <c r="L78" s="10">
        <f t="shared" si="5"/>
        <v>405</v>
      </c>
      <c r="M78" s="11" t="str">
        <f t="shared" si="7"/>
        <v/>
      </c>
      <c r="N78" s="11" t="str">
        <f t="shared" si="6"/>
        <v/>
      </c>
    </row>
    <row r="79" spans="1:14" ht="13.5" hidden="1" customHeight="1" x14ac:dyDescent="0.2">
      <c r="A79" s="7"/>
      <c r="B79" s="7"/>
      <c r="C79" s="9">
        <v>4</v>
      </c>
      <c r="D79" s="9">
        <v>6</v>
      </c>
      <c r="E79" s="436"/>
      <c r="F79" s="434"/>
      <c r="G79" s="435"/>
      <c r="H79" s="434"/>
      <c r="I79" s="435"/>
      <c r="J79" s="13"/>
      <c r="K79" s="7" t="str">
        <f>IFERROR(IF(MATCH(M79,Qualifs!$C$3:$C$156,0)&gt;0,"Affecté",""),"Non affecté")</f>
        <v>Affecté</v>
      </c>
      <c r="L79" s="10">
        <f t="shared" si="5"/>
        <v>406</v>
      </c>
      <c r="M79" s="11" t="str">
        <f t="shared" si="7"/>
        <v/>
      </c>
      <c r="N79" s="11" t="str">
        <f t="shared" si="6"/>
        <v/>
      </c>
    </row>
    <row r="80" spans="1:14" ht="13.5" hidden="1" customHeight="1" x14ac:dyDescent="0.2">
      <c r="A80" s="7"/>
      <c r="B80" s="7"/>
      <c r="C80" s="9">
        <v>4</v>
      </c>
      <c r="D80" s="9">
        <v>7</v>
      </c>
      <c r="E80" s="436"/>
      <c r="F80" s="434"/>
      <c r="G80" s="435"/>
      <c r="H80" s="434"/>
      <c r="I80" s="435"/>
      <c r="K80" s="7" t="str">
        <f>IFERROR(IF(MATCH(M80,Qualifs!$C$3:$C$156,0)&gt;0,"Affecté",""),"Non affecté")</f>
        <v>Affecté</v>
      </c>
      <c r="L80" s="10">
        <f t="shared" si="5"/>
        <v>407</v>
      </c>
      <c r="M80" s="11" t="str">
        <f t="shared" si="7"/>
        <v/>
      </c>
      <c r="N80" s="11" t="str">
        <f t="shared" si="6"/>
        <v/>
      </c>
    </row>
    <row r="81" spans="1:14" ht="13.5" hidden="1" customHeight="1" x14ac:dyDescent="0.2">
      <c r="A81" s="7"/>
      <c r="B81" s="7"/>
      <c r="C81" s="9">
        <v>4</v>
      </c>
      <c r="D81" s="9">
        <v>8</v>
      </c>
      <c r="E81" s="436"/>
      <c r="F81" s="434"/>
      <c r="G81" s="435"/>
      <c r="H81" s="434"/>
      <c r="I81" s="435"/>
      <c r="K81" s="7" t="str">
        <f>IFERROR(IF(MATCH(M81,Qualifs!$C$3:$C$156,0)&gt;0,"Affecté",""),"Non affecté")</f>
        <v>Affecté</v>
      </c>
      <c r="L81" s="10">
        <f t="shared" si="5"/>
        <v>408</v>
      </c>
      <c r="M81" s="11" t="str">
        <f t="shared" si="7"/>
        <v/>
      </c>
      <c r="N81" s="11" t="str">
        <f t="shared" si="6"/>
        <v/>
      </c>
    </row>
    <row r="82" spans="1:14" ht="13.5" hidden="1" customHeight="1" x14ac:dyDescent="0.2">
      <c r="A82" s="7"/>
      <c r="B82" s="7"/>
      <c r="C82" s="9">
        <v>4</v>
      </c>
      <c r="D82" s="9">
        <v>9</v>
      </c>
      <c r="E82" s="436"/>
      <c r="F82" s="434"/>
      <c r="G82" s="435"/>
      <c r="H82" s="434"/>
      <c r="I82" s="435"/>
      <c r="K82" s="7" t="str">
        <f>IFERROR(IF(MATCH(M82,Qualifs!$C$3:$C$156,0)&gt;0,"Affecté",""),"Non affecté")</f>
        <v>Affecté</v>
      </c>
      <c r="L82" s="10">
        <f t="shared" si="5"/>
        <v>409</v>
      </c>
      <c r="M82" s="11" t="str">
        <f t="shared" si="7"/>
        <v/>
      </c>
      <c r="N82" s="11" t="str">
        <f t="shared" si="6"/>
        <v/>
      </c>
    </row>
    <row r="83" spans="1:14" ht="13.5" hidden="1" customHeight="1" x14ac:dyDescent="0.2">
      <c r="A83" s="7"/>
      <c r="B83" s="7"/>
      <c r="C83" s="9">
        <v>4</v>
      </c>
      <c r="D83" s="9">
        <v>10</v>
      </c>
      <c r="E83" s="436"/>
      <c r="F83" s="434"/>
      <c r="G83" s="435"/>
      <c r="H83" s="434"/>
      <c r="I83" s="435"/>
      <c r="K83" s="7" t="str">
        <f>IFERROR(IF(MATCH(M83,Qualifs!$C$3:$C$156,0)&gt;0,"Affecté",""),"Non affecté")</f>
        <v>Affecté</v>
      </c>
      <c r="L83" s="10">
        <f t="shared" si="5"/>
        <v>410</v>
      </c>
      <c r="M83" s="11" t="str">
        <f t="shared" si="7"/>
        <v/>
      </c>
      <c r="N83" s="11" t="str">
        <f t="shared" si="6"/>
        <v/>
      </c>
    </row>
    <row r="84" spans="1:14" ht="13.5" hidden="1" customHeight="1" x14ac:dyDescent="0.2">
      <c r="A84" s="7"/>
      <c r="B84" s="7"/>
      <c r="C84" s="9">
        <v>4</v>
      </c>
      <c r="D84" s="9">
        <v>11</v>
      </c>
      <c r="E84" s="436"/>
      <c r="F84" s="434"/>
      <c r="G84" s="435"/>
      <c r="H84" s="434"/>
      <c r="I84" s="435"/>
      <c r="K84" s="7" t="str">
        <f>IFERROR(IF(MATCH(M84,Qualifs!$C$3:$C$156,0)&gt;0,"Affecté",""),"Non affecté")</f>
        <v>Affecté</v>
      </c>
      <c r="L84" s="10">
        <f t="shared" si="5"/>
        <v>411</v>
      </c>
      <c r="M84" s="11" t="str">
        <f t="shared" si="7"/>
        <v/>
      </c>
      <c r="N84" s="11" t="str">
        <f t="shared" si="6"/>
        <v/>
      </c>
    </row>
    <row r="85" spans="1:14" ht="13.5" hidden="1" customHeight="1" x14ac:dyDescent="0.2">
      <c r="A85" s="7"/>
      <c r="B85" s="7"/>
      <c r="C85" s="9">
        <v>4</v>
      </c>
      <c r="D85" s="9">
        <v>12</v>
      </c>
      <c r="E85" s="436"/>
      <c r="F85" s="434"/>
      <c r="G85" s="435"/>
      <c r="H85" s="434"/>
      <c r="I85" s="435"/>
      <c r="J85" s="13"/>
      <c r="K85" s="7" t="str">
        <f>IFERROR(IF(MATCH(M85,Qualifs!$C$3:$C$156,0)&gt;0,"Affecté",""),"Non affecté")</f>
        <v>Affecté</v>
      </c>
      <c r="L85" s="10">
        <f t="shared" si="5"/>
        <v>412</v>
      </c>
      <c r="M85" s="11" t="str">
        <f t="shared" si="7"/>
        <v/>
      </c>
      <c r="N85" s="11" t="str">
        <f t="shared" si="6"/>
        <v/>
      </c>
    </row>
    <row r="86" spans="1:14" ht="13.5" hidden="1" customHeight="1" x14ac:dyDescent="0.2">
      <c r="A86" s="7"/>
      <c r="B86" s="7"/>
      <c r="C86" s="9">
        <v>4</v>
      </c>
      <c r="D86" s="9">
        <v>13</v>
      </c>
      <c r="E86" s="436"/>
      <c r="F86" s="434"/>
      <c r="G86" s="435"/>
      <c r="H86" s="434"/>
      <c r="I86" s="435"/>
      <c r="J86" s="13"/>
      <c r="K86" s="7" t="str">
        <f>IFERROR(IF(MATCH(M86,Qualifs!$C$3:$C$156,0)&gt;0,"Affecté",""),"Non affecté")</f>
        <v>Affecté</v>
      </c>
      <c r="L86" s="10">
        <f t="shared" si="5"/>
        <v>413</v>
      </c>
      <c r="M86" s="11" t="str">
        <f t="shared" si="7"/>
        <v/>
      </c>
      <c r="N86" s="11" t="str">
        <f t="shared" si="6"/>
        <v/>
      </c>
    </row>
    <row r="87" spans="1:14" ht="13.5" hidden="1" customHeight="1" x14ac:dyDescent="0.2">
      <c r="A87" s="7"/>
      <c r="B87" s="7"/>
      <c r="C87" s="9">
        <v>4</v>
      </c>
      <c r="D87" s="9">
        <v>14</v>
      </c>
      <c r="E87" s="436"/>
      <c r="F87" s="434"/>
      <c r="G87" s="435"/>
      <c r="H87" s="434"/>
      <c r="I87" s="435"/>
      <c r="K87" s="7" t="str">
        <f>IFERROR(IF(MATCH(M87,Qualifs!$C$3:$C$156,0)&gt;0,"Affecté",""),"Non affecté")</f>
        <v>Affecté</v>
      </c>
      <c r="L87" s="10">
        <f t="shared" si="5"/>
        <v>414</v>
      </c>
      <c r="M87" s="11" t="str">
        <f t="shared" si="7"/>
        <v/>
      </c>
      <c r="N87" s="11" t="str">
        <f t="shared" si="6"/>
        <v/>
      </c>
    </row>
    <row r="88" spans="1:14" ht="13.5" hidden="1" customHeight="1" x14ac:dyDescent="0.2">
      <c r="A88" s="7"/>
      <c r="B88" s="7"/>
      <c r="C88" s="9">
        <v>4</v>
      </c>
      <c r="D88" s="9">
        <v>15</v>
      </c>
      <c r="E88" s="436"/>
      <c r="F88" s="434"/>
      <c r="G88" s="435"/>
      <c r="H88" s="434"/>
      <c r="I88" s="435"/>
      <c r="K88" s="7" t="str">
        <f>IFERROR(IF(MATCH(M88,Qualifs!$C$3:$C$156,0)&gt;0,"Affecté",""),"Non affecté")</f>
        <v>Affecté</v>
      </c>
      <c r="L88" s="10">
        <f t="shared" si="5"/>
        <v>415</v>
      </c>
      <c r="M88" s="11" t="str">
        <f t="shared" si="7"/>
        <v/>
      </c>
      <c r="N88" s="11" t="str">
        <f t="shared" si="6"/>
        <v/>
      </c>
    </row>
    <row r="89" spans="1:14" ht="13.5" hidden="1" customHeight="1" x14ac:dyDescent="0.2">
      <c r="A89" s="7"/>
      <c r="B89" s="7"/>
      <c r="C89" s="9">
        <v>4</v>
      </c>
      <c r="D89" s="9">
        <v>16</v>
      </c>
      <c r="E89" s="436"/>
      <c r="F89" s="434"/>
      <c r="G89" s="435"/>
      <c r="H89" s="434"/>
      <c r="I89" s="435"/>
      <c r="J89" s="13"/>
      <c r="K89" s="7" t="str">
        <f>IFERROR(IF(MATCH(M89,Qualifs!$C$3:$C$156,0)&gt;0,"Affecté",""),"Non affecté")</f>
        <v>Affecté</v>
      </c>
      <c r="L89" s="10">
        <f t="shared" si="5"/>
        <v>416</v>
      </c>
      <c r="M89" s="11" t="str">
        <f t="shared" si="7"/>
        <v/>
      </c>
      <c r="N89" s="11" t="str">
        <f t="shared" si="6"/>
        <v/>
      </c>
    </row>
    <row r="90" spans="1:14" ht="13.5" hidden="1" customHeight="1" x14ac:dyDescent="0.2">
      <c r="A90" s="7"/>
      <c r="B90" s="7"/>
      <c r="C90" s="9">
        <v>4</v>
      </c>
      <c r="D90" s="9">
        <v>17</v>
      </c>
      <c r="E90" s="436"/>
      <c r="F90" s="434"/>
      <c r="G90" s="435"/>
      <c r="H90" s="434"/>
      <c r="I90" s="435"/>
      <c r="J90" s="13"/>
      <c r="K90" s="7" t="str">
        <f>IFERROR(IF(MATCH(M90,Qualifs!$C$3:$C$156,0)&gt;0,"Affecté",""),"Non affecté")</f>
        <v>Affecté</v>
      </c>
      <c r="L90" s="10">
        <f t="shared" si="5"/>
        <v>417</v>
      </c>
      <c r="M90" s="11" t="str">
        <f t="shared" si="7"/>
        <v/>
      </c>
      <c r="N90" s="11" t="str">
        <f t="shared" si="6"/>
        <v/>
      </c>
    </row>
    <row r="91" spans="1:14" ht="13.5" hidden="1" customHeight="1" x14ac:dyDescent="0.2">
      <c r="A91" s="7"/>
      <c r="B91" s="7"/>
      <c r="C91" s="9">
        <v>4</v>
      </c>
      <c r="D91" s="9">
        <v>18</v>
      </c>
      <c r="E91" s="436"/>
      <c r="F91" s="434"/>
      <c r="G91" s="435"/>
      <c r="H91" s="434"/>
      <c r="I91" s="435"/>
      <c r="K91" s="7" t="str">
        <f>IFERROR(IF(MATCH(M91,Qualifs!$C$3:$C$156,0)&gt;0,"Affecté",""),"Non affecté")</f>
        <v>Affecté</v>
      </c>
      <c r="L91" s="10">
        <f t="shared" si="5"/>
        <v>418</v>
      </c>
      <c r="M91" s="11" t="str">
        <f t="shared" si="7"/>
        <v/>
      </c>
      <c r="N91" s="11" t="str">
        <f t="shared" si="6"/>
        <v/>
      </c>
    </row>
    <row r="92" spans="1:14" ht="13.5" hidden="1" customHeight="1" x14ac:dyDescent="0.2">
      <c r="A92" s="7"/>
      <c r="B92" s="7"/>
      <c r="C92" s="9">
        <v>4</v>
      </c>
      <c r="D92" s="9">
        <v>19</v>
      </c>
      <c r="E92" s="436"/>
      <c r="F92" s="434"/>
      <c r="G92" s="435"/>
      <c r="H92" s="434"/>
      <c r="I92" s="435"/>
      <c r="K92" s="7" t="str">
        <f>IFERROR(IF(MATCH(M92,Qualifs!$C$3:$C$156,0)&gt;0,"Affecté",""),"Non affecté")</f>
        <v>Affecté</v>
      </c>
      <c r="L92" s="10">
        <f t="shared" si="5"/>
        <v>419</v>
      </c>
      <c r="M92" s="11" t="str">
        <f t="shared" si="7"/>
        <v/>
      </c>
      <c r="N92" s="11" t="str">
        <f t="shared" si="6"/>
        <v/>
      </c>
    </row>
    <row r="93" spans="1:14" ht="13.5" hidden="1" customHeight="1" x14ac:dyDescent="0.2">
      <c r="A93" s="7"/>
      <c r="B93" s="7"/>
      <c r="C93" s="9">
        <v>4</v>
      </c>
      <c r="D93" s="9">
        <v>20</v>
      </c>
      <c r="E93" s="436"/>
      <c r="F93" s="434"/>
      <c r="G93" s="435"/>
      <c r="H93" s="434"/>
      <c r="I93" s="435"/>
      <c r="K93" s="7" t="str">
        <f>IFERROR(IF(MATCH(M93,Qualifs!$C$3:$C$156,0)&gt;0,"Affecté",""),"Non affecté")</f>
        <v>Affecté</v>
      </c>
      <c r="L93" s="10">
        <f t="shared" si="5"/>
        <v>420</v>
      </c>
      <c r="M93" s="11" t="str">
        <f t="shared" si="7"/>
        <v/>
      </c>
      <c r="N93" s="11" t="str">
        <f t="shared" si="6"/>
        <v/>
      </c>
    </row>
    <row r="94" spans="1:14" ht="13.5" hidden="1" customHeight="1" x14ac:dyDescent="0.2">
      <c r="A94" s="7"/>
      <c r="B94" s="7"/>
      <c r="C94" s="9">
        <v>4</v>
      </c>
      <c r="D94" s="9">
        <v>21</v>
      </c>
      <c r="E94" s="436"/>
      <c r="F94" s="434"/>
      <c r="G94" s="435"/>
      <c r="H94" s="434"/>
      <c r="I94" s="435"/>
      <c r="K94" s="7" t="str">
        <f>IFERROR(IF(MATCH(M94,Qualifs!$C$3:$C$156,0)&gt;0,"Affecté",""),"Non affecté")</f>
        <v>Affecté</v>
      </c>
      <c r="L94" s="10">
        <f t="shared" si="5"/>
        <v>421</v>
      </c>
      <c r="M94" s="11" t="str">
        <f t="shared" si="7"/>
        <v/>
      </c>
      <c r="N94" s="11" t="str">
        <f t="shared" si="6"/>
        <v/>
      </c>
    </row>
    <row r="95" spans="1:14" ht="13.5" hidden="1" customHeight="1" x14ac:dyDescent="0.2">
      <c r="A95" s="7"/>
      <c r="B95" s="7"/>
      <c r="C95" s="9">
        <v>4</v>
      </c>
      <c r="D95" s="9">
        <v>22</v>
      </c>
      <c r="E95" s="436"/>
      <c r="F95" s="434"/>
      <c r="G95" s="435"/>
      <c r="H95" s="434"/>
      <c r="I95" s="435"/>
      <c r="K95" s="7" t="str">
        <f>IFERROR(IF(MATCH(M95,Qualifs!$C$3:$C$156,0)&gt;0,"Affecté",""),"Non affecté")</f>
        <v>Affecté</v>
      </c>
      <c r="L95" s="10">
        <f t="shared" si="5"/>
        <v>422</v>
      </c>
      <c r="M95" s="11" t="str">
        <f t="shared" si="7"/>
        <v/>
      </c>
      <c r="N95" s="11" t="str">
        <f t="shared" si="6"/>
        <v/>
      </c>
    </row>
    <row r="96" spans="1:14" ht="13.5" hidden="1" customHeight="1" x14ac:dyDescent="0.2">
      <c r="A96" s="7"/>
      <c r="C96" s="9">
        <v>4</v>
      </c>
      <c r="D96" s="9">
        <v>23</v>
      </c>
      <c r="E96" s="436"/>
      <c r="F96" s="434"/>
      <c r="G96" s="435"/>
      <c r="H96" s="434"/>
      <c r="I96" s="435"/>
      <c r="K96" s="7" t="str">
        <f>IFERROR(IF(MATCH(M96,Qualifs!$C$3:$C$156,0)&gt;0,"Affecté",""),"Non affecté")</f>
        <v>Affecté</v>
      </c>
      <c r="L96" s="10">
        <f t="shared" si="5"/>
        <v>423</v>
      </c>
      <c r="M96" s="11" t="str">
        <f t="shared" si="7"/>
        <v/>
      </c>
      <c r="N96" s="11" t="str">
        <f t="shared" si="6"/>
        <v/>
      </c>
    </row>
    <row r="97" spans="1:14" ht="13.5" hidden="1" customHeight="1" x14ac:dyDescent="0.2">
      <c r="A97" s="7"/>
      <c r="C97" s="9">
        <v>4</v>
      </c>
      <c r="D97" s="9">
        <v>24</v>
      </c>
      <c r="E97" s="436"/>
      <c r="F97" s="434"/>
      <c r="G97" s="435"/>
      <c r="H97" s="434"/>
      <c r="I97" s="435"/>
      <c r="K97" s="7" t="str">
        <f>IFERROR(IF(MATCH(M97,Qualifs!$C$3:$C$156,0)&gt;0,"Affecté",""),"Non affecté")</f>
        <v>Affecté</v>
      </c>
      <c r="L97" s="10">
        <f t="shared" si="5"/>
        <v>424</v>
      </c>
      <c r="M97" s="11" t="str">
        <f t="shared" si="7"/>
        <v/>
      </c>
      <c r="N97" s="11" t="str">
        <f t="shared" si="6"/>
        <v/>
      </c>
    </row>
    <row r="98" spans="1:14" ht="13.5" hidden="1" customHeight="1" x14ac:dyDescent="0.2">
      <c r="A98" s="7">
        <v>97</v>
      </c>
      <c r="C98" s="14"/>
      <c r="D98" s="14"/>
      <c r="E98" s="439"/>
      <c r="F98" s="440"/>
      <c r="G98" s="440"/>
      <c r="H98" s="440"/>
      <c r="I98" s="440"/>
      <c r="K98" s="7" t="str">
        <f>IFERROR(IF(MATCH(M98,Qualifs!$C$3:$C$156,0)&gt;0,"Affecté",""),"Non affecté")</f>
        <v>Affecté</v>
      </c>
      <c r="L98" s="10">
        <f t="shared" ref="L98:L129" si="8">IF(100*C98+D98&gt;0,100*C98+D98,999)</f>
        <v>999</v>
      </c>
      <c r="M98" s="11" t="str">
        <f t="shared" si="7"/>
        <v/>
      </c>
      <c r="N98" s="11" t="str">
        <f t="shared" si="6"/>
        <v/>
      </c>
    </row>
    <row r="99" spans="1:14" ht="13.5" hidden="1" customHeight="1" x14ac:dyDescent="0.2">
      <c r="A99" s="7">
        <v>98</v>
      </c>
      <c r="C99" s="14"/>
      <c r="D99" s="14"/>
      <c r="E99" s="439"/>
      <c r="F99" s="440"/>
      <c r="G99" s="440"/>
      <c r="H99" s="440"/>
      <c r="I99" s="440"/>
      <c r="K99" s="7" t="str">
        <f>IFERROR(IF(MATCH(M99,Qualifs!$C$3:$C$156,0)&gt;0,"Affecté",""),"Non affecté")</f>
        <v>Affecté</v>
      </c>
      <c r="L99" s="10">
        <f t="shared" si="8"/>
        <v>999</v>
      </c>
      <c r="M99" s="11" t="str">
        <f t="shared" si="7"/>
        <v/>
      </c>
      <c r="N99" s="11" t="str">
        <f t="shared" si="6"/>
        <v/>
      </c>
    </row>
    <row r="100" spans="1:14" ht="13.5" hidden="1" customHeight="1" x14ac:dyDescent="0.2">
      <c r="A100" s="7">
        <v>99</v>
      </c>
      <c r="C100" s="14"/>
      <c r="D100" s="14"/>
      <c r="E100" s="439"/>
      <c r="F100" s="440"/>
      <c r="G100" s="440"/>
      <c r="H100" s="440"/>
      <c r="I100" s="440"/>
      <c r="K100" s="7" t="str">
        <f>IFERROR(IF(MATCH(M100,Qualifs!$C$3:$C$156,0)&gt;0,"Affecté",""),"Non affecté")</f>
        <v>Affecté</v>
      </c>
      <c r="L100" s="10">
        <f t="shared" si="8"/>
        <v>999</v>
      </c>
      <c r="M100" s="11" t="str">
        <f t="shared" si="7"/>
        <v/>
      </c>
      <c r="N100" s="11" t="str">
        <f t="shared" si="6"/>
        <v/>
      </c>
    </row>
    <row r="101" spans="1:14" ht="13.5" hidden="1" customHeight="1" x14ac:dyDescent="0.2">
      <c r="A101" s="7">
        <v>100</v>
      </c>
      <c r="C101" s="14"/>
      <c r="D101" s="14"/>
      <c r="E101" s="439"/>
      <c r="F101" s="440"/>
      <c r="G101" s="440"/>
      <c r="H101" s="440"/>
      <c r="I101" s="440"/>
      <c r="K101" s="7" t="str">
        <f>IFERROR(IF(MATCH(M101,Qualifs!$C$3:$C$156,0)&gt;0,"Affecté",""),"Non affecté")</f>
        <v>Affecté</v>
      </c>
      <c r="L101" s="10">
        <f t="shared" si="8"/>
        <v>999</v>
      </c>
      <c r="M101" s="11" t="str">
        <f t="shared" si="7"/>
        <v/>
      </c>
      <c r="N101" s="11" t="str">
        <f t="shared" si="6"/>
        <v/>
      </c>
    </row>
    <row r="102" spans="1:14" ht="13.5" hidden="1" customHeight="1" x14ac:dyDescent="0.2">
      <c r="A102" s="7">
        <v>101</v>
      </c>
      <c r="C102" s="14"/>
      <c r="D102" s="14"/>
      <c r="E102" s="439"/>
      <c r="F102" s="440"/>
      <c r="G102" s="440"/>
      <c r="H102" s="440"/>
      <c r="I102" s="440"/>
      <c r="K102" s="7" t="str">
        <f>IFERROR(IF(MATCH(M102,Qualifs!$C$3:$C$156,0)&gt;0,"Affecté",""),"Non affecté")</f>
        <v>Affecté</v>
      </c>
      <c r="L102" s="10">
        <f t="shared" si="8"/>
        <v>999</v>
      </c>
      <c r="M102" s="11" t="str">
        <f t="shared" si="7"/>
        <v/>
      </c>
      <c r="N102" s="11" t="str">
        <f t="shared" si="6"/>
        <v/>
      </c>
    </row>
    <row r="103" spans="1:14" ht="13.5" hidden="1" customHeight="1" x14ac:dyDescent="0.2">
      <c r="A103" s="7">
        <v>102</v>
      </c>
      <c r="C103" s="14"/>
      <c r="D103" s="14"/>
      <c r="E103" s="439"/>
      <c r="F103" s="440"/>
      <c r="G103" s="440"/>
      <c r="H103" s="440"/>
      <c r="I103" s="440"/>
      <c r="K103" s="7" t="str">
        <f>IFERROR(IF(MATCH(M103,Qualifs!$C$3:$C$156,0)&gt;0,"Affecté",""),"Non affecté")</f>
        <v>Affecté</v>
      </c>
      <c r="L103" s="10">
        <f t="shared" si="8"/>
        <v>999</v>
      </c>
      <c r="M103" s="11" t="str">
        <f t="shared" si="7"/>
        <v/>
      </c>
      <c r="N103" s="11" t="str">
        <f t="shared" si="6"/>
        <v/>
      </c>
    </row>
    <row r="104" spans="1:14" ht="13.5" hidden="1" customHeight="1" x14ac:dyDescent="0.2">
      <c r="A104" s="7">
        <v>103</v>
      </c>
      <c r="C104" s="14"/>
      <c r="D104" s="14"/>
      <c r="E104" s="439"/>
      <c r="F104" s="440"/>
      <c r="G104" s="440"/>
      <c r="H104" s="440"/>
      <c r="I104" s="440"/>
      <c r="K104" s="7" t="str">
        <f>IFERROR(IF(MATCH(M104,Qualifs!$C$3:$C$156,0)&gt;0,"Affecté",""),"Non affecté")</f>
        <v>Affecté</v>
      </c>
      <c r="L104" s="10">
        <f t="shared" si="8"/>
        <v>999</v>
      </c>
      <c r="M104" s="11" t="str">
        <f t="shared" si="7"/>
        <v/>
      </c>
      <c r="N104" s="11" t="str">
        <f t="shared" si="6"/>
        <v/>
      </c>
    </row>
    <row r="105" spans="1:14" ht="13.5" hidden="1" customHeight="1" x14ac:dyDescent="0.2">
      <c r="A105" s="7">
        <v>104</v>
      </c>
      <c r="C105" s="14"/>
      <c r="D105" s="14"/>
      <c r="E105" s="439"/>
      <c r="F105" s="440"/>
      <c r="G105" s="440"/>
      <c r="H105" s="440"/>
      <c r="I105" s="440"/>
      <c r="K105" s="7" t="str">
        <f>IFERROR(IF(MATCH(M105,Qualifs!$C$3:$C$156,0)&gt;0,"Affecté",""),"Non affecté")</f>
        <v>Affecté</v>
      </c>
      <c r="L105" s="10">
        <f t="shared" si="8"/>
        <v>999</v>
      </c>
      <c r="M105" s="11" t="str">
        <f t="shared" si="7"/>
        <v/>
      </c>
      <c r="N105" s="11" t="str">
        <f t="shared" si="6"/>
        <v/>
      </c>
    </row>
    <row r="106" spans="1:14" ht="13.5" hidden="1" customHeight="1" x14ac:dyDescent="0.2">
      <c r="A106" s="7">
        <v>105</v>
      </c>
      <c r="C106" s="14"/>
      <c r="D106" s="14"/>
      <c r="E106" s="439"/>
      <c r="F106" s="440"/>
      <c r="G106" s="440"/>
      <c r="H106" s="440"/>
      <c r="I106" s="440"/>
      <c r="K106" s="7" t="str">
        <f>IFERROR(IF(MATCH(M106,Qualifs!$C$3:$C$156,0)&gt;0,"Affecté",""),"Non affecté")</f>
        <v>Affecté</v>
      </c>
      <c r="L106" s="10">
        <f t="shared" si="8"/>
        <v>999</v>
      </c>
      <c r="M106" s="11" t="str">
        <f t="shared" si="7"/>
        <v/>
      </c>
      <c r="N106" s="11" t="str">
        <f t="shared" si="6"/>
        <v/>
      </c>
    </row>
    <row r="107" spans="1:14" ht="13.5" hidden="1" customHeight="1" x14ac:dyDescent="0.2">
      <c r="A107" s="7">
        <v>106</v>
      </c>
      <c r="C107" s="14"/>
      <c r="D107" s="14"/>
      <c r="E107" s="439"/>
      <c r="F107" s="440"/>
      <c r="G107" s="440"/>
      <c r="H107" s="440"/>
      <c r="I107" s="440"/>
      <c r="K107" s="7" t="str">
        <f>IFERROR(IF(MATCH(M107,Qualifs!$C$3:$C$156,0)&gt;0,"Affecté",""),"Non affecté")</f>
        <v>Affecté</v>
      </c>
      <c r="L107" s="10">
        <f t="shared" si="8"/>
        <v>999</v>
      </c>
      <c r="M107" s="11" t="str">
        <f t="shared" si="7"/>
        <v/>
      </c>
      <c r="N107" s="11" t="str">
        <f t="shared" si="6"/>
        <v/>
      </c>
    </row>
    <row r="108" spans="1:14" ht="13.5" hidden="1" customHeight="1" x14ac:dyDescent="0.2">
      <c r="A108" s="7">
        <v>107</v>
      </c>
      <c r="C108" s="14"/>
      <c r="D108" s="14"/>
      <c r="E108" s="439"/>
      <c r="F108" s="440"/>
      <c r="G108" s="440"/>
      <c r="H108" s="440"/>
      <c r="I108" s="440"/>
      <c r="K108" s="7" t="str">
        <f>IFERROR(IF(MATCH(M108,Qualifs!$C$3:$C$156,0)&gt;0,"Affecté",""),"Non affecté")</f>
        <v>Affecté</v>
      </c>
      <c r="L108" s="10">
        <f t="shared" si="8"/>
        <v>999</v>
      </c>
      <c r="M108" s="11" t="str">
        <f t="shared" si="7"/>
        <v/>
      </c>
      <c r="N108" s="11" t="str">
        <f t="shared" si="6"/>
        <v/>
      </c>
    </row>
    <row r="109" spans="1:14" ht="13.5" hidden="1" customHeight="1" x14ac:dyDescent="0.2">
      <c r="A109" s="7">
        <v>108</v>
      </c>
      <c r="C109" s="14"/>
      <c r="D109" s="14"/>
      <c r="E109" s="439"/>
      <c r="F109" s="440"/>
      <c r="G109" s="440"/>
      <c r="H109" s="440"/>
      <c r="I109" s="440"/>
      <c r="K109" s="7" t="str">
        <f>IFERROR(IF(MATCH(M109,Qualifs!$C$3:$C$156,0)&gt;0,"Affecté",""),"Non affecté")</f>
        <v>Affecté</v>
      </c>
      <c r="L109" s="10">
        <f t="shared" si="8"/>
        <v>999</v>
      </c>
      <c r="M109" s="11" t="str">
        <f t="shared" si="7"/>
        <v/>
      </c>
      <c r="N109" s="11" t="str">
        <f t="shared" si="6"/>
        <v/>
      </c>
    </row>
    <row r="110" spans="1:14" ht="13.5" hidden="1" customHeight="1" x14ac:dyDescent="0.2">
      <c r="A110" s="7">
        <v>109</v>
      </c>
      <c r="C110" s="14"/>
      <c r="D110" s="14"/>
      <c r="E110" s="439"/>
      <c r="F110" s="440"/>
      <c r="G110" s="440"/>
      <c r="H110" s="440"/>
      <c r="I110" s="440"/>
      <c r="K110" s="7" t="str">
        <f>IFERROR(IF(MATCH(M110,Qualifs!$C$3:$C$156,0)&gt;0,"Affecté",""),"Non affecté")</f>
        <v>Affecté</v>
      </c>
      <c r="L110" s="10">
        <f t="shared" si="8"/>
        <v>999</v>
      </c>
      <c r="M110" s="11" t="str">
        <f t="shared" si="7"/>
        <v/>
      </c>
      <c r="N110" s="11" t="str">
        <f t="shared" si="6"/>
        <v/>
      </c>
    </row>
    <row r="111" spans="1:14" ht="13.5" hidden="1" customHeight="1" x14ac:dyDescent="0.2">
      <c r="A111" s="7">
        <v>110</v>
      </c>
      <c r="C111" s="14"/>
      <c r="D111" s="14"/>
      <c r="E111" s="439"/>
      <c r="F111" s="440"/>
      <c r="G111" s="440"/>
      <c r="H111" s="440"/>
      <c r="I111" s="440"/>
      <c r="K111" s="7" t="str">
        <f>IFERROR(IF(MATCH(M111,Qualifs!$C$3:$C$156,0)&gt;0,"Affecté",""),"Non affecté")</f>
        <v>Affecté</v>
      </c>
      <c r="L111" s="10">
        <f t="shared" si="8"/>
        <v>999</v>
      </c>
      <c r="M111" s="11" t="str">
        <f t="shared" si="7"/>
        <v/>
      </c>
      <c r="N111" s="11" t="str">
        <f t="shared" si="6"/>
        <v/>
      </c>
    </row>
    <row r="112" spans="1:14" ht="13.5" hidden="1" customHeight="1" x14ac:dyDescent="0.2">
      <c r="A112" s="7">
        <v>111</v>
      </c>
      <c r="C112" s="14"/>
      <c r="D112" s="14"/>
      <c r="E112" s="439"/>
      <c r="F112" s="440"/>
      <c r="G112" s="440"/>
      <c r="H112" s="440"/>
      <c r="I112" s="440"/>
      <c r="K112" s="7" t="str">
        <f>IFERROR(IF(MATCH(M112,Qualifs!$C$3:$C$156,0)&gt;0,"Affecté",""),"Non affecté")</f>
        <v>Affecté</v>
      </c>
      <c r="L112" s="10">
        <f t="shared" si="8"/>
        <v>999</v>
      </c>
      <c r="M112" s="11" t="str">
        <f t="shared" si="7"/>
        <v/>
      </c>
      <c r="N112" s="11" t="str">
        <f t="shared" si="6"/>
        <v/>
      </c>
    </row>
    <row r="113" spans="1:14" ht="13.5" hidden="1" customHeight="1" x14ac:dyDescent="0.2">
      <c r="A113" s="7">
        <v>112</v>
      </c>
      <c r="C113" s="14"/>
      <c r="D113" s="14"/>
      <c r="E113" s="439"/>
      <c r="F113" s="440"/>
      <c r="G113" s="440"/>
      <c r="H113" s="440"/>
      <c r="I113" s="440"/>
      <c r="K113" s="7" t="str">
        <f>IFERROR(IF(MATCH(M113,Qualifs!$C$3:$C$156,0)&gt;0,"Affecté",""),"Non affecté")</f>
        <v>Affecté</v>
      </c>
      <c r="L113" s="10">
        <f t="shared" si="8"/>
        <v>999</v>
      </c>
      <c r="M113" s="11" t="str">
        <f t="shared" si="7"/>
        <v/>
      </c>
      <c r="N113" s="11" t="str">
        <f t="shared" si="6"/>
        <v/>
      </c>
    </row>
    <row r="114" spans="1:14" ht="13.5" hidden="1" customHeight="1" x14ac:dyDescent="0.2">
      <c r="A114" s="7">
        <v>113</v>
      </c>
      <c r="C114" s="14"/>
      <c r="D114" s="14"/>
      <c r="E114" s="439"/>
      <c r="F114" s="440"/>
      <c r="G114" s="440"/>
      <c r="H114" s="440"/>
      <c r="I114" s="440"/>
      <c r="K114" s="7" t="str">
        <f>IFERROR(IF(MATCH(M114,Qualifs!$C$3:$C$156,0)&gt;0,"Affecté",""),"Non affecté")</f>
        <v>Affecté</v>
      </c>
      <c r="L114" s="10">
        <f t="shared" si="8"/>
        <v>999</v>
      </c>
      <c r="M114" s="11" t="str">
        <f t="shared" si="7"/>
        <v/>
      </c>
      <c r="N114" s="11" t="str">
        <f t="shared" si="6"/>
        <v/>
      </c>
    </row>
    <row r="115" spans="1:14" ht="13.5" hidden="1" customHeight="1" x14ac:dyDescent="0.2">
      <c r="A115" s="7">
        <v>114</v>
      </c>
      <c r="C115" s="14"/>
      <c r="D115" s="14"/>
      <c r="E115" s="439"/>
      <c r="F115" s="440"/>
      <c r="G115" s="440"/>
      <c r="H115" s="440"/>
      <c r="I115" s="440"/>
      <c r="K115" s="7" t="str">
        <f>IFERROR(IF(MATCH(M115,Qualifs!$C$3:$C$156,0)&gt;0,"Affecté",""),"Non affecté")</f>
        <v>Affecté</v>
      </c>
      <c r="L115" s="10">
        <f t="shared" si="8"/>
        <v>999</v>
      </c>
      <c r="M115" s="11" t="str">
        <f t="shared" si="7"/>
        <v/>
      </c>
      <c r="N115" s="11" t="str">
        <f t="shared" si="6"/>
        <v/>
      </c>
    </row>
    <row r="116" spans="1:14" ht="13.5" hidden="1" customHeight="1" x14ac:dyDescent="0.2">
      <c r="A116" s="7">
        <v>115</v>
      </c>
      <c r="C116" s="14"/>
      <c r="D116" s="14"/>
      <c r="E116" s="439"/>
      <c r="F116" s="440"/>
      <c r="G116" s="440"/>
      <c r="H116" s="440"/>
      <c r="I116" s="440"/>
      <c r="K116" s="7" t="str">
        <f>IFERROR(IF(MATCH(M116,Qualifs!$C$3:$C$156,0)&gt;0,"Affecté",""),"Non affecté")</f>
        <v>Affecté</v>
      </c>
      <c r="L116" s="10">
        <f t="shared" si="8"/>
        <v>999</v>
      </c>
      <c r="M116" s="11" t="str">
        <f t="shared" si="7"/>
        <v/>
      </c>
      <c r="N116" s="11" t="str">
        <f t="shared" si="6"/>
        <v/>
      </c>
    </row>
    <row r="117" spans="1:14" ht="13.5" hidden="1" customHeight="1" x14ac:dyDescent="0.2">
      <c r="A117" s="7">
        <v>116</v>
      </c>
      <c r="C117" s="14"/>
      <c r="D117" s="14"/>
      <c r="E117" s="439"/>
      <c r="F117" s="440"/>
      <c r="G117" s="440"/>
      <c r="H117" s="440"/>
      <c r="I117" s="440"/>
      <c r="K117" s="7" t="str">
        <f>IFERROR(IF(MATCH(M117,Qualifs!$C$3:$C$156,0)&gt;0,"Affecté",""),"Non affecté")</f>
        <v>Affecté</v>
      </c>
      <c r="L117" s="10">
        <f t="shared" si="8"/>
        <v>999</v>
      </c>
      <c r="M117" s="11" t="str">
        <f t="shared" si="7"/>
        <v/>
      </c>
      <c r="N117" s="11" t="str">
        <f t="shared" si="6"/>
        <v/>
      </c>
    </row>
    <row r="118" spans="1:14" ht="13.5" hidden="1" customHeight="1" x14ac:dyDescent="0.2">
      <c r="A118" s="7">
        <v>117</v>
      </c>
      <c r="C118" s="14"/>
      <c r="D118" s="14"/>
      <c r="E118" s="439"/>
      <c r="F118" s="440"/>
      <c r="G118" s="440"/>
      <c r="H118" s="440"/>
      <c r="I118" s="440"/>
      <c r="K118" s="7" t="str">
        <f>IFERROR(IF(MATCH(M118,Qualifs!$C$3:$C$156,0)&gt;0,"Affecté",""),"Non affecté")</f>
        <v>Affecté</v>
      </c>
      <c r="L118" s="10">
        <f t="shared" si="8"/>
        <v>999</v>
      </c>
      <c r="M118" s="11" t="str">
        <f t="shared" si="7"/>
        <v/>
      </c>
      <c r="N118" s="11" t="str">
        <f t="shared" si="6"/>
        <v/>
      </c>
    </row>
    <row r="119" spans="1:14" ht="13.5" hidden="1" customHeight="1" x14ac:dyDescent="0.2">
      <c r="A119" s="7">
        <v>118</v>
      </c>
      <c r="C119" s="14"/>
      <c r="D119" s="14"/>
      <c r="E119" s="439"/>
      <c r="F119" s="440"/>
      <c r="G119" s="440"/>
      <c r="H119" s="440"/>
      <c r="I119" s="440"/>
      <c r="K119" s="7" t="str">
        <f>IFERROR(IF(MATCH(M119,Qualifs!$C$3:$C$156,0)&gt;0,"Affecté",""),"Non affecté")</f>
        <v>Affecté</v>
      </c>
      <c r="L119" s="10">
        <f t="shared" si="8"/>
        <v>999</v>
      </c>
      <c r="M119" s="11" t="str">
        <f t="shared" si="7"/>
        <v/>
      </c>
      <c r="N119" s="11" t="str">
        <f t="shared" si="6"/>
        <v/>
      </c>
    </row>
    <row r="120" spans="1:14" ht="13.5" hidden="1" customHeight="1" x14ac:dyDescent="0.2">
      <c r="A120" s="7">
        <v>119</v>
      </c>
      <c r="C120" s="14"/>
      <c r="D120" s="14"/>
      <c r="E120" s="439"/>
      <c r="F120" s="440"/>
      <c r="G120" s="440"/>
      <c r="H120" s="440"/>
      <c r="I120" s="440"/>
      <c r="K120" s="7" t="str">
        <f>IFERROR(IF(MATCH(M120,Qualifs!$C$3:$C$156,0)&gt;0,"Affecté",""),"Non affecté")</f>
        <v>Affecté</v>
      </c>
      <c r="L120" s="10">
        <f t="shared" si="8"/>
        <v>999</v>
      </c>
      <c r="M120" s="11" t="str">
        <f t="shared" si="7"/>
        <v/>
      </c>
      <c r="N120" s="11" t="str">
        <f t="shared" si="6"/>
        <v/>
      </c>
    </row>
    <row r="121" spans="1:14" ht="13.5" hidden="1" customHeight="1" x14ac:dyDescent="0.2">
      <c r="A121" s="7">
        <v>120</v>
      </c>
      <c r="C121" s="14"/>
      <c r="D121" s="14"/>
      <c r="E121" s="439"/>
      <c r="F121" s="440"/>
      <c r="G121" s="440"/>
      <c r="H121" s="440"/>
      <c r="I121" s="440"/>
      <c r="K121" s="7" t="str">
        <f>IFERROR(IF(MATCH(M121,Qualifs!$C$3:$C$156,0)&gt;0,"Affecté",""),"Non affecté")</f>
        <v>Affecté</v>
      </c>
      <c r="L121" s="10">
        <f t="shared" si="8"/>
        <v>999</v>
      </c>
      <c r="M121" s="11" t="str">
        <f t="shared" si="7"/>
        <v/>
      </c>
      <c r="N121" s="11" t="str">
        <f t="shared" si="6"/>
        <v/>
      </c>
    </row>
    <row r="122" spans="1:14" ht="13.5" hidden="1" customHeight="1" x14ac:dyDescent="0.2">
      <c r="A122" s="7">
        <v>121</v>
      </c>
      <c r="C122" s="14"/>
      <c r="D122" s="14"/>
      <c r="E122" s="439"/>
      <c r="F122" s="440"/>
      <c r="G122" s="440"/>
      <c r="H122" s="440"/>
      <c r="I122" s="440"/>
      <c r="K122" s="7" t="str">
        <f>IFERROR(IF(MATCH(M122,Qualifs!$C$3:$C$156,0)&gt;0,"Affecté",""),"Non affecté")</f>
        <v>Affecté</v>
      </c>
      <c r="L122" s="10">
        <f t="shared" si="8"/>
        <v>999</v>
      </c>
      <c r="M122" s="11" t="str">
        <f t="shared" si="7"/>
        <v/>
      </c>
      <c r="N122" s="11" t="str">
        <f t="shared" si="6"/>
        <v/>
      </c>
    </row>
    <row r="123" spans="1:14" ht="13.5" hidden="1" customHeight="1" x14ac:dyDescent="0.2">
      <c r="A123" s="7">
        <v>122</v>
      </c>
      <c r="C123" s="14"/>
      <c r="D123" s="14"/>
      <c r="E123" s="439"/>
      <c r="F123" s="440"/>
      <c r="G123" s="440"/>
      <c r="H123" s="440"/>
      <c r="I123" s="440"/>
      <c r="K123" s="7" t="str">
        <f>IFERROR(IF(MATCH(M123,Qualifs!$C$3:$C$156,0)&gt;0,"Affecté",""),"Non affecté")</f>
        <v>Affecté</v>
      </c>
      <c r="L123" s="10">
        <f t="shared" si="8"/>
        <v>999</v>
      </c>
      <c r="M123" s="11" t="str">
        <f t="shared" si="7"/>
        <v/>
      </c>
      <c r="N123" s="11" t="str">
        <f t="shared" si="6"/>
        <v/>
      </c>
    </row>
    <row r="124" spans="1:14" ht="13.5" hidden="1" customHeight="1" x14ac:dyDescent="0.2">
      <c r="A124" s="7">
        <v>123</v>
      </c>
      <c r="C124" s="14"/>
      <c r="D124" s="14"/>
      <c r="E124" s="439"/>
      <c r="F124" s="440"/>
      <c r="G124" s="440"/>
      <c r="H124" s="440"/>
      <c r="I124" s="440"/>
      <c r="K124" s="7" t="str">
        <f>IFERROR(IF(MATCH(M124,Qualifs!$C$3:$C$156,0)&gt;0,"Affecté",""),"Non affecté")</f>
        <v>Affecté</v>
      </c>
      <c r="L124" s="10">
        <f t="shared" si="8"/>
        <v>999</v>
      </c>
      <c r="M124" s="11" t="str">
        <f t="shared" si="7"/>
        <v/>
      </c>
      <c r="N124" s="11" t="str">
        <f t="shared" si="6"/>
        <v/>
      </c>
    </row>
    <row r="125" spans="1:14" ht="13.5" hidden="1" customHeight="1" x14ac:dyDescent="0.2">
      <c r="A125" s="7">
        <v>124</v>
      </c>
      <c r="C125" s="14"/>
      <c r="D125" s="14"/>
      <c r="E125" s="439"/>
      <c r="F125" s="440"/>
      <c r="G125" s="440"/>
      <c r="H125" s="440"/>
      <c r="I125" s="440"/>
      <c r="K125" s="7" t="str">
        <f>IFERROR(IF(MATCH(M125,Qualifs!$C$3:$C$156,0)&gt;0,"Affecté",""),"Non affecté")</f>
        <v>Affecté</v>
      </c>
      <c r="L125" s="10">
        <f t="shared" si="8"/>
        <v>999</v>
      </c>
      <c r="M125" s="11" t="str">
        <f t="shared" si="7"/>
        <v/>
      </c>
      <c r="N125" s="11" t="str">
        <f t="shared" si="6"/>
        <v/>
      </c>
    </row>
    <row r="126" spans="1:14" ht="13.5" hidden="1" customHeight="1" x14ac:dyDescent="0.2">
      <c r="A126" s="7">
        <v>125</v>
      </c>
      <c r="C126" s="14"/>
      <c r="D126" s="14"/>
      <c r="E126" s="439"/>
      <c r="F126" s="440"/>
      <c r="G126" s="440"/>
      <c r="H126" s="440"/>
      <c r="I126" s="440"/>
      <c r="K126" s="7" t="str">
        <f>IFERROR(IF(MATCH(M126,Qualifs!$C$3:$C$156,0)&gt;0,"Affecté",""),"Non affecté")</f>
        <v>Affecté</v>
      </c>
      <c r="L126" s="10">
        <f t="shared" si="8"/>
        <v>999</v>
      </c>
      <c r="M126" s="11" t="str">
        <f t="shared" si="7"/>
        <v/>
      </c>
      <c r="N126" s="11" t="str">
        <f t="shared" si="6"/>
        <v/>
      </c>
    </row>
    <row r="127" spans="1:14" ht="13.5" hidden="1" customHeight="1" x14ac:dyDescent="0.2">
      <c r="A127" s="7">
        <v>126</v>
      </c>
      <c r="C127" s="14"/>
      <c r="D127" s="14"/>
      <c r="E127" s="439"/>
      <c r="F127" s="440"/>
      <c r="G127" s="440"/>
      <c r="H127" s="440"/>
      <c r="I127" s="440"/>
      <c r="K127" s="7" t="str">
        <f>IFERROR(IF(MATCH(M127,Qualifs!$C$3:$C$156,0)&gt;0,"Affecté",""),"Non affecté")</f>
        <v>Affecté</v>
      </c>
      <c r="L127" s="10">
        <f t="shared" si="8"/>
        <v>999</v>
      </c>
      <c r="M127" s="11" t="str">
        <f t="shared" si="7"/>
        <v/>
      </c>
      <c r="N127" s="11" t="str">
        <f t="shared" si="6"/>
        <v/>
      </c>
    </row>
    <row r="128" spans="1:14" ht="13.5" hidden="1" customHeight="1" x14ac:dyDescent="0.2">
      <c r="A128" s="7">
        <v>127</v>
      </c>
      <c r="C128" s="14"/>
      <c r="D128" s="14"/>
      <c r="E128" s="439"/>
      <c r="F128" s="440"/>
      <c r="G128" s="440"/>
      <c r="H128" s="440"/>
      <c r="I128" s="440"/>
      <c r="K128" s="7" t="str">
        <f>IFERROR(IF(MATCH(M128,Qualifs!$C$3:$C$156,0)&gt;0,"Affecté",""),"Non affecté")</f>
        <v>Affecté</v>
      </c>
      <c r="L128" s="10">
        <f t="shared" si="8"/>
        <v>999</v>
      </c>
      <c r="M128" s="11" t="str">
        <f t="shared" si="7"/>
        <v/>
      </c>
      <c r="N128" s="11" t="str">
        <f t="shared" si="6"/>
        <v/>
      </c>
    </row>
    <row r="129" spans="1:14" ht="13.5" hidden="1" customHeight="1" x14ac:dyDescent="0.2">
      <c r="A129" s="7">
        <v>128</v>
      </c>
      <c r="C129" s="14"/>
      <c r="D129" s="14"/>
      <c r="E129" s="439"/>
      <c r="F129" s="440"/>
      <c r="G129" s="440"/>
      <c r="H129" s="440"/>
      <c r="I129" s="440"/>
      <c r="K129" s="7" t="str">
        <f>IFERROR(IF(MATCH(M129,Qualifs!$C$3:$C$156,0)&gt;0,"Affecté",""),"Non affecté")</f>
        <v>Affecté</v>
      </c>
      <c r="L129" s="10">
        <f t="shared" si="8"/>
        <v>999</v>
      </c>
      <c r="M129" s="11" t="str">
        <f t="shared" si="7"/>
        <v/>
      </c>
      <c r="N129" s="11" t="str">
        <f t="shared" si="6"/>
        <v/>
      </c>
    </row>
    <row r="130" spans="1:14" ht="13.5" hidden="1" customHeight="1" x14ac:dyDescent="0.2">
      <c r="A130" s="7">
        <v>129</v>
      </c>
      <c r="C130" s="14"/>
      <c r="D130" s="14"/>
      <c r="E130" s="439"/>
      <c r="F130" s="440"/>
      <c r="G130" s="440"/>
      <c r="H130" s="440"/>
      <c r="I130" s="440"/>
      <c r="K130" s="7" t="str">
        <f>IFERROR(IF(MATCH(M130,Qualifs!$C$3:$C$156,0)&gt;0,"Affecté",""),"Non affecté")</f>
        <v>Affecté</v>
      </c>
      <c r="L130" s="10">
        <f t="shared" ref="L130:L161" si="9">IF(100*C130+D130&gt;0,100*C130+D130,999)</f>
        <v>999</v>
      </c>
      <c r="M130" s="11" t="str">
        <f t="shared" si="7"/>
        <v/>
      </c>
      <c r="N130" s="11" t="str">
        <f t="shared" si="6"/>
        <v/>
      </c>
    </row>
    <row r="131" spans="1:14" ht="13.5" hidden="1" customHeight="1" x14ac:dyDescent="0.2">
      <c r="A131" s="7">
        <v>130</v>
      </c>
      <c r="C131" s="14"/>
      <c r="D131" s="14"/>
      <c r="E131" s="439"/>
      <c r="F131" s="440"/>
      <c r="G131" s="440"/>
      <c r="H131" s="440"/>
      <c r="I131" s="440"/>
      <c r="K131" s="7" t="str">
        <f>IFERROR(IF(MATCH(M131,Qualifs!$C$3:$C$156,0)&gt;0,"Affecté",""),"Non affecté")</f>
        <v>Affecté</v>
      </c>
      <c r="L131" s="10">
        <f t="shared" si="9"/>
        <v>999</v>
      </c>
      <c r="M131" s="11" t="str">
        <f t="shared" ref="M131:M194" si="10">TRIM(CONCATENATE(F131," ",G131))</f>
        <v/>
      </c>
      <c r="N131" s="11" t="str">
        <f t="shared" ref="N131:N194" si="11">TRIM(CONCATENATE(H131," ",I131))</f>
        <v/>
      </c>
    </row>
    <row r="132" spans="1:14" ht="13.5" hidden="1" customHeight="1" x14ac:dyDescent="0.2">
      <c r="A132" s="7">
        <v>131</v>
      </c>
      <c r="C132" s="14"/>
      <c r="D132" s="14"/>
      <c r="E132" s="439"/>
      <c r="F132" s="440"/>
      <c r="G132" s="440"/>
      <c r="H132" s="440"/>
      <c r="I132" s="440"/>
      <c r="K132" s="7" t="str">
        <f>IFERROR(IF(MATCH(M132,Qualifs!$C$3:$C$156,0)&gt;0,"Affecté",""),"Non affecté")</f>
        <v>Affecté</v>
      </c>
      <c r="L132" s="10">
        <f t="shared" si="9"/>
        <v>999</v>
      </c>
      <c r="M132" s="11" t="str">
        <f t="shared" si="10"/>
        <v/>
      </c>
      <c r="N132" s="11" t="str">
        <f t="shared" si="11"/>
        <v/>
      </c>
    </row>
    <row r="133" spans="1:14" ht="13.5" hidden="1" customHeight="1" x14ac:dyDescent="0.2">
      <c r="A133" s="7">
        <v>132</v>
      </c>
      <c r="C133" s="14"/>
      <c r="D133" s="14"/>
      <c r="E133" s="439"/>
      <c r="F133" s="440"/>
      <c r="G133" s="440"/>
      <c r="H133" s="440"/>
      <c r="I133" s="440"/>
      <c r="K133" s="7" t="str">
        <f>IFERROR(IF(MATCH(M133,Qualifs!$C$3:$C$156,0)&gt;0,"Affecté",""),"Non affecté")</f>
        <v>Affecté</v>
      </c>
      <c r="L133" s="10">
        <f t="shared" si="9"/>
        <v>999</v>
      </c>
      <c r="M133" s="11" t="str">
        <f t="shared" si="10"/>
        <v/>
      </c>
      <c r="N133" s="11" t="str">
        <f t="shared" si="11"/>
        <v/>
      </c>
    </row>
    <row r="134" spans="1:14" ht="13.5" hidden="1" customHeight="1" x14ac:dyDescent="0.2">
      <c r="A134" s="7">
        <v>133</v>
      </c>
      <c r="C134" s="14"/>
      <c r="D134" s="14"/>
      <c r="E134" s="439"/>
      <c r="F134" s="440"/>
      <c r="G134" s="440"/>
      <c r="H134" s="440"/>
      <c r="I134" s="440"/>
      <c r="K134" s="7" t="str">
        <f>IFERROR(IF(MATCH(M134,Qualifs!$C$3:$C$156,0)&gt;0,"Affecté",""),"Non affecté")</f>
        <v>Affecté</v>
      </c>
      <c r="L134" s="10">
        <f t="shared" si="9"/>
        <v>999</v>
      </c>
      <c r="M134" s="11" t="str">
        <f t="shared" si="10"/>
        <v/>
      </c>
      <c r="N134" s="11" t="str">
        <f t="shared" si="11"/>
        <v/>
      </c>
    </row>
    <row r="135" spans="1:14" ht="13.5" hidden="1" customHeight="1" x14ac:dyDescent="0.2">
      <c r="A135" s="7">
        <v>134</v>
      </c>
      <c r="C135" s="14"/>
      <c r="D135" s="14"/>
      <c r="E135" s="439"/>
      <c r="F135" s="440"/>
      <c r="G135" s="440"/>
      <c r="H135" s="440"/>
      <c r="I135" s="440"/>
      <c r="K135" s="7" t="str">
        <f>IFERROR(IF(MATCH(M135,Qualifs!$C$3:$C$156,0)&gt;0,"Affecté",""),"Non affecté")</f>
        <v>Affecté</v>
      </c>
      <c r="L135" s="10">
        <f t="shared" si="9"/>
        <v>999</v>
      </c>
      <c r="M135" s="11" t="str">
        <f t="shared" si="10"/>
        <v/>
      </c>
      <c r="N135" s="11" t="str">
        <f t="shared" si="11"/>
        <v/>
      </c>
    </row>
    <row r="136" spans="1:14" ht="13.5" hidden="1" customHeight="1" x14ac:dyDescent="0.2">
      <c r="A136" s="7">
        <v>135</v>
      </c>
      <c r="C136" s="14"/>
      <c r="D136" s="14"/>
      <c r="E136" s="439"/>
      <c r="F136" s="440"/>
      <c r="G136" s="440"/>
      <c r="H136" s="440"/>
      <c r="I136" s="440"/>
      <c r="K136" s="7" t="str">
        <f>IFERROR(IF(MATCH(M136,Qualifs!$C$3:$C$156,0)&gt;0,"Affecté",""),"Non affecté")</f>
        <v>Affecté</v>
      </c>
      <c r="L136" s="10">
        <f t="shared" si="9"/>
        <v>999</v>
      </c>
      <c r="M136" s="11" t="str">
        <f t="shared" si="10"/>
        <v/>
      </c>
      <c r="N136" s="11" t="str">
        <f t="shared" si="11"/>
        <v/>
      </c>
    </row>
    <row r="137" spans="1:14" ht="13.5" hidden="1" customHeight="1" x14ac:dyDescent="0.2">
      <c r="A137" s="7">
        <v>136</v>
      </c>
      <c r="C137" s="14"/>
      <c r="D137" s="14"/>
      <c r="E137" s="439"/>
      <c r="F137" s="440"/>
      <c r="G137" s="440"/>
      <c r="H137" s="440"/>
      <c r="I137" s="440"/>
      <c r="K137" s="7" t="str">
        <f>IFERROR(IF(MATCH(M137,Qualifs!$C$3:$C$156,0)&gt;0,"Affecté",""),"Non affecté")</f>
        <v>Affecté</v>
      </c>
      <c r="L137" s="10">
        <f t="shared" si="9"/>
        <v>999</v>
      </c>
      <c r="M137" s="11" t="str">
        <f t="shared" si="10"/>
        <v/>
      </c>
      <c r="N137" s="11" t="str">
        <f t="shared" si="11"/>
        <v/>
      </c>
    </row>
    <row r="138" spans="1:14" ht="13.5" hidden="1" customHeight="1" x14ac:dyDescent="0.2">
      <c r="A138" s="7">
        <v>137</v>
      </c>
      <c r="C138" s="14"/>
      <c r="D138" s="14"/>
      <c r="E138" s="439"/>
      <c r="F138" s="440"/>
      <c r="G138" s="440"/>
      <c r="H138" s="440"/>
      <c r="I138" s="440"/>
      <c r="K138" s="7" t="str">
        <f>IFERROR(IF(MATCH(M138,Qualifs!$C$3:$C$156,0)&gt;0,"Affecté",""),"Non affecté")</f>
        <v>Affecté</v>
      </c>
      <c r="L138" s="10">
        <f t="shared" si="9"/>
        <v>999</v>
      </c>
      <c r="M138" s="11" t="str">
        <f t="shared" si="10"/>
        <v/>
      </c>
      <c r="N138" s="11" t="str">
        <f t="shared" si="11"/>
        <v/>
      </c>
    </row>
    <row r="139" spans="1:14" ht="13.5" hidden="1" customHeight="1" x14ac:dyDescent="0.2">
      <c r="A139" s="7">
        <v>138</v>
      </c>
      <c r="C139" s="14"/>
      <c r="D139" s="14"/>
      <c r="E139" s="439"/>
      <c r="F139" s="440"/>
      <c r="G139" s="440"/>
      <c r="H139" s="440"/>
      <c r="I139" s="440"/>
      <c r="K139" s="7" t="str">
        <f>IFERROR(IF(MATCH(M139,Qualifs!$C$3:$C$156,0)&gt;0,"Affecté",""),"Non affecté")</f>
        <v>Affecté</v>
      </c>
      <c r="L139" s="10">
        <f t="shared" si="9"/>
        <v>999</v>
      </c>
      <c r="M139" s="11" t="str">
        <f t="shared" si="10"/>
        <v/>
      </c>
      <c r="N139" s="11" t="str">
        <f t="shared" si="11"/>
        <v/>
      </c>
    </row>
    <row r="140" spans="1:14" ht="13.5" hidden="1" customHeight="1" x14ac:dyDescent="0.2">
      <c r="A140" s="7">
        <v>139</v>
      </c>
      <c r="C140" s="14"/>
      <c r="D140" s="14"/>
      <c r="E140" s="439"/>
      <c r="F140" s="440"/>
      <c r="G140" s="440"/>
      <c r="H140" s="440"/>
      <c r="I140" s="440"/>
      <c r="K140" s="7" t="str">
        <f>IFERROR(IF(MATCH(M140,Qualifs!$C$3:$C$156,0)&gt;0,"Affecté",""),"Non affecté")</f>
        <v>Affecté</v>
      </c>
      <c r="L140" s="10">
        <f t="shared" si="9"/>
        <v>999</v>
      </c>
      <c r="M140" s="11" t="str">
        <f t="shared" si="10"/>
        <v/>
      </c>
      <c r="N140" s="11" t="str">
        <f t="shared" si="11"/>
        <v/>
      </c>
    </row>
    <row r="141" spans="1:14" ht="13.5" hidden="1" customHeight="1" x14ac:dyDescent="0.2">
      <c r="A141" s="7">
        <v>140</v>
      </c>
      <c r="C141" s="14"/>
      <c r="D141" s="14"/>
      <c r="E141" s="439"/>
      <c r="F141" s="440"/>
      <c r="G141" s="440"/>
      <c r="H141" s="440"/>
      <c r="I141" s="440"/>
      <c r="K141" s="7" t="str">
        <f>IFERROR(IF(MATCH(M141,Qualifs!$C$3:$C$156,0)&gt;0,"Affecté",""),"Non affecté")</f>
        <v>Affecté</v>
      </c>
      <c r="L141" s="10">
        <f t="shared" si="9"/>
        <v>999</v>
      </c>
      <c r="M141" s="11" t="str">
        <f t="shared" si="10"/>
        <v/>
      </c>
      <c r="N141" s="11" t="str">
        <f t="shared" si="11"/>
        <v/>
      </c>
    </row>
    <row r="142" spans="1:14" ht="13.5" hidden="1" customHeight="1" x14ac:dyDescent="0.2">
      <c r="A142" s="7">
        <v>141</v>
      </c>
      <c r="C142" s="14"/>
      <c r="D142" s="14"/>
      <c r="E142" s="439"/>
      <c r="F142" s="440"/>
      <c r="G142" s="440"/>
      <c r="H142" s="440"/>
      <c r="I142" s="440"/>
      <c r="K142" s="7" t="str">
        <f>IFERROR(IF(MATCH(M142,Qualifs!$C$3:$C$156,0)&gt;0,"Affecté",""),"Non affecté")</f>
        <v>Affecté</v>
      </c>
      <c r="L142" s="10">
        <f t="shared" si="9"/>
        <v>999</v>
      </c>
      <c r="M142" s="11" t="str">
        <f t="shared" si="10"/>
        <v/>
      </c>
      <c r="N142" s="11" t="str">
        <f t="shared" si="11"/>
        <v/>
      </c>
    </row>
    <row r="143" spans="1:14" ht="13.5" hidden="1" customHeight="1" x14ac:dyDescent="0.2">
      <c r="A143" s="7">
        <v>142</v>
      </c>
      <c r="C143" s="14"/>
      <c r="D143" s="14"/>
      <c r="E143" s="439"/>
      <c r="F143" s="440"/>
      <c r="G143" s="440"/>
      <c r="H143" s="440"/>
      <c r="I143" s="440"/>
      <c r="K143" s="7" t="str">
        <f>IFERROR(IF(MATCH(M143,Qualifs!$C$3:$C$156,0)&gt;0,"Affecté",""),"Non affecté")</f>
        <v>Affecté</v>
      </c>
      <c r="L143" s="10">
        <f t="shared" si="9"/>
        <v>999</v>
      </c>
      <c r="M143" s="11" t="str">
        <f t="shared" si="10"/>
        <v/>
      </c>
      <c r="N143" s="11" t="str">
        <f t="shared" si="11"/>
        <v/>
      </c>
    </row>
    <row r="144" spans="1:14" ht="13.5" hidden="1" customHeight="1" x14ac:dyDescent="0.2">
      <c r="A144" s="7">
        <v>143</v>
      </c>
      <c r="C144" s="14"/>
      <c r="D144" s="14"/>
      <c r="E144" s="439"/>
      <c r="F144" s="440"/>
      <c r="G144" s="440"/>
      <c r="H144" s="440"/>
      <c r="I144" s="440"/>
      <c r="K144" s="7" t="str">
        <f>IFERROR(IF(MATCH(M144,Qualifs!$C$3:$C$156,0)&gt;0,"Affecté",""),"Non affecté")</f>
        <v>Affecté</v>
      </c>
      <c r="L144" s="10">
        <f t="shared" si="9"/>
        <v>999</v>
      </c>
      <c r="M144" s="11" t="str">
        <f t="shared" si="10"/>
        <v/>
      </c>
      <c r="N144" s="11" t="str">
        <f t="shared" si="11"/>
        <v/>
      </c>
    </row>
    <row r="145" spans="1:14" ht="13.5" hidden="1" customHeight="1" x14ac:dyDescent="0.2">
      <c r="A145" s="7">
        <v>144</v>
      </c>
      <c r="C145" s="14"/>
      <c r="D145" s="14"/>
      <c r="E145" s="439"/>
      <c r="F145" s="440"/>
      <c r="G145" s="440"/>
      <c r="H145" s="440"/>
      <c r="I145" s="440"/>
      <c r="K145" s="7" t="str">
        <f>IFERROR(IF(MATCH(M145,Qualifs!$C$3:$C$156,0)&gt;0,"Affecté",""),"Non affecté")</f>
        <v>Affecté</v>
      </c>
      <c r="L145" s="10">
        <f t="shared" si="9"/>
        <v>999</v>
      </c>
      <c r="M145" s="11" t="str">
        <f t="shared" si="10"/>
        <v/>
      </c>
      <c r="N145" s="11" t="str">
        <f t="shared" si="11"/>
        <v/>
      </c>
    </row>
    <row r="146" spans="1:14" ht="13.5" hidden="1" customHeight="1" x14ac:dyDescent="0.2">
      <c r="A146" s="7">
        <v>145</v>
      </c>
      <c r="C146" s="14"/>
      <c r="D146" s="14"/>
      <c r="E146" s="439"/>
      <c r="F146" s="440"/>
      <c r="G146" s="440"/>
      <c r="H146" s="440"/>
      <c r="I146" s="440"/>
      <c r="K146" s="7" t="str">
        <f>IFERROR(IF(MATCH(M146,Qualifs!$C$3:$C$156,0)&gt;0,"Affecté",""),"Non affecté")</f>
        <v>Affecté</v>
      </c>
      <c r="L146" s="10">
        <f t="shared" si="9"/>
        <v>999</v>
      </c>
      <c r="M146" s="11" t="str">
        <f t="shared" si="10"/>
        <v/>
      </c>
      <c r="N146" s="11" t="str">
        <f t="shared" si="11"/>
        <v/>
      </c>
    </row>
    <row r="147" spans="1:14" ht="13.5" hidden="1" customHeight="1" x14ac:dyDescent="0.2">
      <c r="A147" s="7">
        <v>146</v>
      </c>
      <c r="C147" s="14"/>
      <c r="D147" s="14"/>
      <c r="E147" s="439"/>
      <c r="F147" s="440"/>
      <c r="G147" s="440"/>
      <c r="H147" s="440"/>
      <c r="I147" s="440"/>
      <c r="K147" s="7" t="str">
        <f>IFERROR(IF(MATCH(M147,Qualifs!$C$3:$C$156,0)&gt;0,"Affecté",""),"Non affecté")</f>
        <v>Affecté</v>
      </c>
      <c r="L147" s="10">
        <f t="shared" si="9"/>
        <v>999</v>
      </c>
      <c r="M147" s="11" t="str">
        <f t="shared" si="10"/>
        <v/>
      </c>
      <c r="N147" s="11" t="str">
        <f t="shared" si="11"/>
        <v/>
      </c>
    </row>
    <row r="148" spans="1:14" ht="13.5" hidden="1" customHeight="1" x14ac:dyDescent="0.2">
      <c r="A148" s="7">
        <v>147</v>
      </c>
      <c r="C148" s="14"/>
      <c r="D148" s="14"/>
      <c r="E148" s="439"/>
      <c r="F148" s="440"/>
      <c r="G148" s="440"/>
      <c r="H148" s="440"/>
      <c r="I148" s="440"/>
      <c r="K148" s="7" t="str">
        <f>IFERROR(IF(MATCH(M148,Qualifs!$C$3:$C$156,0)&gt;0,"Affecté",""),"Non affecté")</f>
        <v>Affecté</v>
      </c>
      <c r="L148" s="10">
        <f t="shared" si="9"/>
        <v>999</v>
      </c>
      <c r="M148" s="11" t="str">
        <f t="shared" si="10"/>
        <v/>
      </c>
      <c r="N148" s="11" t="str">
        <f t="shared" si="11"/>
        <v/>
      </c>
    </row>
    <row r="149" spans="1:14" ht="13.5" hidden="1" customHeight="1" x14ac:dyDescent="0.2">
      <c r="A149" s="7">
        <v>148</v>
      </c>
      <c r="C149" s="14"/>
      <c r="D149" s="14"/>
      <c r="E149" s="439"/>
      <c r="F149" s="440"/>
      <c r="G149" s="440"/>
      <c r="H149" s="440"/>
      <c r="I149" s="440"/>
      <c r="K149" s="7" t="str">
        <f>IFERROR(IF(MATCH(M149,Qualifs!$C$3:$C$156,0)&gt;0,"Affecté",""),"Non affecté")</f>
        <v>Affecté</v>
      </c>
      <c r="L149" s="10">
        <f t="shared" si="9"/>
        <v>999</v>
      </c>
      <c r="M149" s="11" t="str">
        <f t="shared" si="10"/>
        <v/>
      </c>
      <c r="N149" s="11" t="str">
        <f t="shared" si="11"/>
        <v/>
      </c>
    </row>
    <row r="150" spans="1:14" ht="13.5" hidden="1" customHeight="1" x14ac:dyDescent="0.2">
      <c r="A150" s="7">
        <v>149</v>
      </c>
      <c r="C150" s="14"/>
      <c r="D150" s="14"/>
      <c r="E150" s="439"/>
      <c r="F150" s="440"/>
      <c r="G150" s="440"/>
      <c r="H150" s="440"/>
      <c r="I150" s="440"/>
      <c r="K150" s="7" t="str">
        <f>IFERROR(IF(MATCH(M150,Qualifs!$C$3:$C$156,0)&gt;0,"Affecté",""),"Non affecté")</f>
        <v>Affecté</v>
      </c>
      <c r="L150" s="10">
        <f t="shared" si="9"/>
        <v>999</v>
      </c>
      <c r="M150" s="11" t="str">
        <f t="shared" si="10"/>
        <v/>
      </c>
      <c r="N150" s="11" t="str">
        <f t="shared" si="11"/>
        <v/>
      </c>
    </row>
    <row r="151" spans="1:14" ht="13.5" hidden="1" customHeight="1" x14ac:dyDescent="0.2">
      <c r="A151" s="7">
        <v>150</v>
      </c>
      <c r="C151" s="14"/>
      <c r="D151" s="14"/>
      <c r="E151" s="439"/>
      <c r="F151" s="440"/>
      <c r="G151" s="440"/>
      <c r="H151" s="440"/>
      <c r="I151" s="440"/>
      <c r="K151" s="7" t="str">
        <f>IFERROR(IF(MATCH(M151,Qualifs!$C$3:$C$156,0)&gt;0,"Affecté",""),"Non affecté")</f>
        <v>Affecté</v>
      </c>
      <c r="L151" s="10">
        <f t="shared" si="9"/>
        <v>999</v>
      </c>
      <c r="M151" s="11" t="str">
        <f t="shared" si="10"/>
        <v/>
      </c>
      <c r="N151" s="11" t="str">
        <f t="shared" si="11"/>
        <v/>
      </c>
    </row>
    <row r="152" spans="1:14" ht="13.5" hidden="1" customHeight="1" x14ac:dyDescent="0.2">
      <c r="A152" s="7">
        <v>151</v>
      </c>
      <c r="C152" s="14"/>
      <c r="D152" s="14"/>
      <c r="E152" s="439"/>
      <c r="F152" s="440"/>
      <c r="G152" s="440"/>
      <c r="H152" s="440"/>
      <c r="I152" s="440"/>
      <c r="K152" s="7" t="str">
        <f>IFERROR(IF(MATCH(M152,Qualifs!$C$3:$C$156,0)&gt;0,"Affecté",""),"Non affecté")</f>
        <v>Affecté</v>
      </c>
      <c r="L152" s="10">
        <f t="shared" si="9"/>
        <v>999</v>
      </c>
      <c r="M152" s="11" t="str">
        <f t="shared" si="10"/>
        <v/>
      </c>
      <c r="N152" s="11" t="str">
        <f t="shared" si="11"/>
        <v/>
      </c>
    </row>
    <row r="153" spans="1:14" ht="13.5" hidden="1" customHeight="1" x14ac:dyDescent="0.2">
      <c r="A153" s="7">
        <v>152</v>
      </c>
      <c r="C153" s="14"/>
      <c r="D153" s="14"/>
      <c r="E153" s="439"/>
      <c r="F153" s="440"/>
      <c r="G153" s="440"/>
      <c r="H153" s="440"/>
      <c r="I153" s="440"/>
      <c r="K153" s="7" t="str">
        <f>IFERROR(IF(MATCH(M153,Qualifs!$C$3:$C$156,0)&gt;0,"Affecté",""),"Non affecté")</f>
        <v>Affecté</v>
      </c>
      <c r="L153" s="10">
        <f t="shared" si="9"/>
        <v>999</v>
      </c>
      <c r="M153" s="11" t="str">
        <f t="shared" si="10"/>
        <v/>
      </c>
      <c r="N153" s="11" t="str">
        <f t="shared" si="11"/>
        <v/>
      </c>
    </row>
    <row r="154" spans="1:14" ht="13.5" hidden="1" customHeight="1" x14ac:dyDescent="0.2">
      <c r="A154" s="7">
        <v>153</v>
      </c>
      <c r="C154" s="14"/>
      <c r="D154" s="14"/>
      <c r="E154" s="439"/>
      <c r="F154" s="440"/>
      <c r="G154" s="440"/>
      <c r="H154" s="440"/>
      <c r="I154" s="440"/>
      <c r="K154" s="7" t="str">
        <f>IFERROR(IF(MATCH(M154,Qualifs!$C$3:$C$156,0)&gt;0,"Affecté",""),"Non affecté")</f>
        <v>Affecté</v>
      </c>
      <c r="L154" s="10">
        <f t="shared" si="9"/>
        <v>999</v>
      </c>
      <c r="M154" s="11" t="str">
        <f t="shared" si="10"/>
        <v/>
      </c>
      <c r="N154" s="11" t="str">
        <f t="shared" si="11"/>
        <v/>
      </c>
    </row>
    <row r="155" spans="1:14" ht="13.5" hidden="1" customHeight="1" x14ac:dyDescent="0.2">
      <c r="A155" s="7">
        <v>154</v>
      </c>
      <c r="C155" s="14"/>
      <c r="D155" s="14"/>
      <c r="E155" s="439"/>
      <c r="F155" s="440"/>
      <c r="G155" s="440"/>
      <c r="H155" s="440"/>
      <c r="I155" s="440"/>
      <c r="K155" s="7" t="str">
        <f>IFERROR(IF(MATCH(M155,Qualifs!$C$3:$C$156,0)&gt;0,"Affecté",""),"Non affecté")</f>
        <v>Affecté</v>
      </c>
      <c r="L155" s="10">
        <f t="shared" si="9"/>
        <v>999</v>
      </c>
      <c r="M155" s="11" t="str">
        <f t="shared" si="10"/>
        <v/>
      </c>
      <c r="N155" s="11" t="str">
        <f t="shared" si="11"/>
        <v/>
      </c>
    </row>
    <row r="156" spans="1:14" ht="13.5" hidden="1" customHeight="1" x14ac:dyDescent="0.2">
      <c r="A156" s="7">
        <v>155</v>
      </c>
      <c r="C156" s="14"/>
      <c r="D156" s="14"/>
      <c r="E156" s="439"/>
      <c r="F156" s="440"/>
      <c r="G156" s="440"/>
      <c r="H156" s="440"/>
      <c r="I156" s="440"/>
      <c r="K156" s="7" t="str">
        <f>IFERROR(IF(MATCH(M156,Qualifs!$C$3:$C$156,0)&gt;0,"Affecté",""),"Non affecté")</f>
        <v>Affecté</v>
      </c>
      <c r="L156" s="10">
        <f t="shared" si="9"/>
        <v>999</v>
      </c>
      <c r="M156" s="11" t="str">
        <f t="shared" si="10"/>
        <v/>
      </c>
      <c r="N156" s="11" t="str">
        <f t="shared" si="11"/>
        <v/>
      </c>
    </row>
    <row r="157" spans="1:14" ht="13.5" hidden="1" customHeight="1" x14ac:dyDescent="0.2">
      <c r="A157" s="7">
        <v>156</v>
      </c>
      <c r="C157" s="14"/>
      <c r="D157" s="14"/>
      <c r="E157" s="439"/>
      <c r="F157" s="440"/>
      <c r="G157" s="440"/>
      <c r="H157" s="440"/>
      <c r="I157" s="440"/>
      <c r="K157" s="7" t="str">
        <f>IFERROR(IF(MATCH(M157,Qualifs!$C$3:$C$156,0)&gt;0,"Affecté",""),"Non affecté")</f>
        <v>Affecté</v>
      </c>
      <c r="L157" s="10">
        <f t="shared" si="9"/>
        <v>999</v>
      </c>
      <c r="M157" s="11" t="str">
        <f t="shared" si="10"/>
        <v/>
      </c>
      <c r="N157" s="11" t="str">
        <f t="shared" si="11"/>
        <v/>
      </c>
    </row>
    <row r="158" spans="1:14" ht="13.5" hidden="1" customHeight="1" x14ac:dyDescent="0.2">
      <c r="A158" s="7">
        <v>157</v>
      </c>
      <c r="C158" s="14"/>
      <c r="D158" s="14"/>
      <c r="E158" s="439"/>
      <c r="F158" s="440"/>
      <c r="G158" s="440"/>
      <c r="H158" s="440"/>
      <c r="I158" s="440"/>
      <c r="K158" s="7" t="str">
        <f>IFERROR(IF(MATCH(M158,Qualifs!$C$3:$C$156,0)&gt;0,"Affecté",""),"Non affecté")</f>
        <v>Affecté</v>
      </c>
      <c r="L158" s="10">
        <f t="shared" si="9"/>
        <v>999</v>
      </c>
      <c r="M158" s="11" t="str">
        <f t="shared" si="10"/>
        <v/>
      </c>
      <c r="N158" s="11" t="str">
        <f t="shared" si="11"/>
        <v/>
      </c>
    </row>
    <row r="159" spans="1:14" ht="13.5" hidden="1" customHeight="1" x14ac:dyDescent="0.2">
      <c r="A159" s="7">
        <v>158</v>
      </c>
      <c r="C159" s="14"/>
      <c r="D159" s="14"/>
      <c r="E159" s="439"/>
      <c r="F159" s="440"/>
      <c r="G159" s="440"/>
      <c r="H159" s="440"/>
      <c r="I159" s="440"/>
      <c r="K159" s="7" t="str">
        <f>IFERROR(IF(MATCH(M159,Qualifs!$C$3:$C$156,0)&gt;0,"Affecté",""),"Non affecté")</f>
        <v>Affecté</v>
      </c>
      <c r="L159" s="10">
        <f t="shared" si="9"/>
        <v>999</v>
      </c>
      <c r="M159" s="11" t="str">
        <f t="shared" si="10"/>
        <v/>
      </c>
      <c r="N159" s="11" t="str">
        <f t="shared" si="11"/>
        <v/>
      </c>
    </row>
    <row r="160" spans="1:14" ht="13.5" hidden="1" customHeight="1" x14ac:dyDescent="0.2">
      <c r="A160" s="7">
        <v>159</v>
      </c>
      <c r="C160" s="14"/>
      <c r="D160" s="14"/>
      <c r="E160" s="439"/>
      <c r="F160" s="440"/>
      <c r="G160" s="440"/>
      <c r="H160" s="440"/>
      <c r="I160" s="440"/>
      <c r="K160" s="7" t="str">
        <f>IFERROR(IF(MATCH(M160,Qualifs!$C$3:$C$156,0)&gt;0,"Affecté",""),"Non affecté")</f>
        <v>Affecté</v>
      </c>
      <c r="L160" s="10">
        <f t="shared" si="9"/>
        <v>999</v>
      </c>
      <c r="M160" s="11" t="str">
        <f t="shared" si="10"/>
        <v/>
      </c>
      <c r="N160" s="11" t="str">
        <f t="shared" si="11"/>
        <v/>
      </c>
    </row>
    <row r="161" spans="1:14" ht="13.5" hidden="1" customHeight="1" x14ac:dyDescent="0.2">
      <c r="A161" s="7">
        <v>160</v>
      </c>
      <c r="C161" s="14"/>
      <c r="D161" s="14"/>
      <c r="E161" s="439"/>
      <c r="F161" s="440"/>
      <c r="G161" s="440"/>
      <c r="H161" s="440"/>
      <c r="I161" s="440"/>
      <c r="K161" s="7" t="str">
        <f>IFERROR(IF(MATCH(M161,Qualifs!$C$3:$C$156,0)&gt;0,"Affecté",""),"Non affecté")</f>
        <v>Affecté</v>
      </c>
      <c r="L161" s="10">
        <f t="shared" si="9"/>
        <v>999</v>
      </c>
      <c r="M161" s="11" t="str">
        <f t="shared" si="10"/>
        <v/>
      </c>
      <c r="N161" s="11" t="str">
        <f t="shared" si="11"/>
        <v/>
      </c>
    </row>
    <row r="162" spans="1:14" ht="13.5" hidden="1" customHeight="1" x14ac:dyDescent="0.2">
      <c r="A162" s="7">
        <v>161</v>
      </c>
      <c r="C162" s="14"/>
      <c r="D162" s="14"/>
      <c r="E162" s="439"/>
      <c r="F162" s="440"/>
      <c r="G162" s="440"/>
      <c r="H162" s="440"/>
      <c r="I162" s="440"/>
      <c r="K162" s="7" t="str">
        <f>IFERROR(IF(MATCH(M162,Qualifs!$C$3:$C$156,0)&gt;0,"Affecté",""),"Non affecté")</f>
        <v>Affecté</v>
      </c>
      <c r="L162" s="10">
        <f t="shared" ref="L162:L193" si="12">IF(100*C162+D162&gt;0,100*C162+D162,999)</f>
        <v>999</v>
      </c>
      <c r="M162" s="11" t="str">
        <f t="shared" si="10"/>
        <v/>
      </c>
      <c r="N162" s="11" t="str">
        <f t="shared" si="11"/>
        <v/>
      </c>
    </row>
    <row r="163" spans="1:14" ht="13.5" hidden="1" customHeight="1" x14ac:dyDescent="0.2">
      <c r="A163" s="7">
        <v>162</v>
      </c>
      <c r="C163" s="14"/>
      <c r="D163" s="14"/>
      <c r="E163" s="439"/>
      <c r="F163" s="440"/>
      <c r="G163" s="440"/>
      <c r="H163" s="440"/>
      <c r="I163" s="440"/>
      <c r="K163" s="7" t="str">
        <f>IFERROR(IF(MATCH(M163,Qualifs!$C$3:$C$156,0)&gt;0,"Affecté",""),"Non affecté")</f>
        <v>Affecté</v>
      </c>
      <c r="L163" s="10">
        <f t="shared" si="12"/>
        <v>999</v>
      </c>
      <c r="M163" s="11" t="str">
        <f t="shared" si="10"/>
        <v/>
      </c>
      <c r="N163" s="11" t="str">
        <f t="shared" si="11"/>
        <v/>
      </c>
    </row>
    <row r="164" spans="1:14" ht="13.5" hidden="1" customHeight="1" x14ac:dyDescent="0.2">
      <c r="A164" s="7">
        <v>163</v>
      </c>
      <c r="C164" s="14"/>
      <c r="D164" s="14"/>
      <c r="E164" s="439"/>
      <c r="F164" s="440"/>
      <c r="G164" s="440"/>
      <c r="H164" s="440"/>
      <c r="I164" s="440"/>
      <c r="K164" s="7" t="str">
        <f>IFERROR(IF(MATCH(M164,Qualifs!$C$3:$C$156,0)&gt;0,"Affecté",""),"Non affecté")</f>
        <v>Affecté</v>
      </c>
      <c r="L164" s="10">
        <f t="shared" si="12"/>
        <v>999</v>
      </c>
      <c r="M164" s="11" t="str">
        <f t="shared" si="10"/>
        <v/>
      </c>
      <c r="N164" s="11" t="str">
        <f t="shared" si="11"/>
        <v/>
      </c>
    </row>
    <row r="165" spans="1:14" ht="13.5" hidden="1" customHeight="1" x14ac:dyDescent="0.2">
      <c r="A165" s="7">
        <v>164</v>
      </c>
      <c r="C165" s="14"/>
      <c r="D165" s="14"/>
      <c r="E165" s="439"/>
      <c r="F165" s="440"/>
      <c r="G165" s="440"/>
      <c r="H165" s="440"/>
      <c r="I165" s="440"/>
      <c r="K165" s="7" t="str">
        <f>IFERROR(IF(MATCH(M165,Qualifs!$C$3:$C$156,0)&gt;0,"Affecté",""),"Non affecté")</f>
        <v>Affecté</v>
      </c>
      <c r="L165" s="10">
        <f t="shared" si="12"/>
        <v>999</v>
      </c>
      <c r="M165" s="11" t="str">
        <f t="shared" si="10"/>
        <v/>
      </c>
      <c r="N165" s="11" t="str">
        <f t="shared" si="11"/>
        <v/>
      </c>
    </row>
    <row r="166" spans="1:14" ht="13.5" hidden="1" customHeight="1" x14ac:dyDescent="0.2">
      <c r="A166" s="7">
        <v>165</v>
      </c>
      <c r="C166" s="14"/>
      <c r="D166" s="14"/>
      <c r="E166" s="439"/>
      <c r="F166" s="440"/>
      <c r="G166" s="440"/>
      <c r="H166" s="440"/>
      <c r="I166" s="440"/>
      <c r="K166" s="7" t="str">
        <f>IFERROR(IF(MATCH(M166,Qualifs!$C$3:$C$156,0)&gt;0,"Affecté",""),"Non affecté")</f>
        <v>Affecté</v>
      </c>
      <c r="L166" s="10">
        <f t="shared" si="12"/>
        <v>999</v>
      </c>
      <c r="M166" s="11" t="str">
        <f t="shared" si="10"/>
        <v/>
      </c>
      <c r="N166" s="11" t="str">
        <f t="shared" si="11"/>
        <v/>
      </c>
    </row>
    <row r="167" spans="1:14" ht="13.5" hidden="1" customHeight="1" x14ac:dyDescent="0.2">
      <c r="A167" s="7">
        <v>166</v>
      </c>
      <c r="C167" s="14"/>
      <c r="D167" s="14"/>
      <c r="E167" s="439"/>
      <c r="F167" s="440"/>
      <c r="G167" s="440"/>
      <c r="H167" s="440"/>
      <c r="I167" s="440"/>
      <c r="K167" s="7" t="str">
        <f>IFERROR(IF(MATCH(M167,Qualifs!$C$3:$C$156,0)&gt;0,"Affecté",""),"Non affecté")</f>
        <v>Affecté</v>
      </c>
      <c r="L167" s="10">
        <f t="shared" si="12"/>
        <v>999</v>
      </c>
      <c r="M167" s="11" t="str">
        <f t="shared" si="10"/>
        <v/>
      </c>
      <c r="N167" s="11" t="str">
        <f t="shared" si="11"/>
        <v/>
      </c>
    </row>
    <row r="168" spans="1:14" ht="13.5" hidden="1" customHeight="1" x14ac:dyDescent="0.2">
      <c r="A168" s="7">
        <v>167</v>
      </c>
      <c r="C168" s="14"/>
      <c r="D168" s="14"/>
      <c r="E168" s="439"/>
      <c r="F168" s="440"/>
      <c r="G168" s="440"/>
      <c r="H168" s="440"/>
      <c r="I168" s="440"/>
      <c r="K168" s="7" t="str">
        <f>IFERROR(IF(MATCH(M168,Qualifs!$C$3:$C$156,0)&gt;0,"Affecté",""),"Non affecté")</f>
        <v>Affecté</v>
      </c>
      <c r="L168" s="10">
        <f t="shared" si="12"/>
        <v>999</v>
      </c>
      <c r="M168" s="11" t="str">
        <f t="shared" si="10"/>
        <v/>
      </c>
      <c r="N168" s="11" t="str">
        <f t="shared" si="11"/>
        <v/>
      </c>
    </row>
    <row r="169" spans="1:14" ht="13.5" hidden="1" customHeight="1" x14ac:dyDescent="0.2">
      <c r="A169" s="7">
        <v>168</v>
      </c>
      <c r="C169" s="14"/>
      <c r="D169" s="14"/>
      <c r="E169" s="439"/>
      <c r="F169" s="440"/>
      <c r="G169" s="440"/>
      <c r="H169" s="440"/>
      <c r="I169" s="440"/>
      <c r="K169" s="7" t="str">
        <f>IFERROR(IF(MATCH(M169,Qualifs!$C$3:$C$156,0)&gt;0,"Affecté",""),"Non affecté")</f>
        <v>Affecté</v>
      </c>
      <c r="L169" s="10">
        <f t="shared" si="12"/>
        <v>999</v>
      </c>
      <c r="M169" s="11" t="str">
        <f t="shared" si="10"/>
        <v/>
      </c>
      <c r="N169" s="11" t="str">
        <f t="shared" si="11"/>
        <v/>
      </c>
    </row>
    <row r="170" spans="1:14" ht="13.5" hidden="1" customHeight="1" x14ac:dyDescent="0.2">
      <c r="A170" s="7">
        <v>169</v>
      </c>
      <c r="C170" s="14"/>
      <c r="D170" s="14"/>
      <c r="E170" s="439"/>
      <c r="F170" s="440"/>
      <c r="G170" s="440"/>
      <c r="H170" s="440"/>
      <c r="I170" s="440"/>
      <c r="K170" s="7" t="str">
        <f>IFERROR(IF(MATCH(M170,Qualifs!$C$3:$C$156,0)&gt;0,"Affecté",""),"Non affecté")</f>
        <v>Affecté</v>
      </c>
      <c r="L170" s="10">
        <f t="shared" si="12"/>
        <v>999</v>
      </c>
      <c r="M170" s="11" t="str">
        <f t="shared" si="10"/>
        <v/>
      </c>
      <c r="N170" s="11" t="str">
        <f t="shared" si="11"/>
        <v/>
      </c>
    </row>
    <row r="171" spans="1:14" ht="13.5" hidden="1" customHeight="1" x14ac:dyDescent="0.2">
      <c r="A171" s="7">
        <v>170</v>
      </c>
      <c r="C171" s="14"/>
      <c r="D171" s="14"/>
      <c r="E171" s="439"/>
      <c r="F171" s="440"/>
      <c r="G171" s="440"/>
      <c r="H171" s="440"/>
      <c r="I171" s="440"/>
      <c r="K171" s="7" t="str">
        <f>IFERROR(IF(MATCH(M171,Qualifs!$C$3:$C$156,0)&gt;0,"Affecté",""),"Non affecté")</f>
        <v>Affecté</v>
      </c>
      <c r="L171" s="10">
        <f t="shared" si="12"/>
        <v>999</v>
      </c>
      <c r="M171" s="11" t="str">
        <f t="shared" si="10"/>
        <v/>
      </c>
      <c r="N171" s="11" t="str">
        <f t="shared" si="11"/>
        <v/>
      </c>
    </row>
    <row r="172" spans="1:14" ht="13.5" hidden="1" customHeight="1" x14ac:dyDescent="0.2">
      <c r="A172" s="7">
        <v>171</v>
      </c>
      <c r="C172" s="14"/>
      <c r="D172" s="14"/>
      <c r="E172" s="439"/>
      <c r="F172" s="440"/>
      <c r="G172" s="440"/>
      <c r="H172" s="440"/>
      <c r="I172" s="440"/>
      <c r="K172" s="7" t="str">
        <f>IFERROR(IF(MATCH(M172,Qualifs!$C$3:$C$156,0)&gt;0,"Affecté",""),"Non affecté")</f>
        <v>Affecté</v>
      </c>
      <c r="L172" s="10">
        <f t="shared" si="12"/>
        <v>999</v>
      </c>
      <c r="M172" s="11" t="str">
        <f t="shared" si="10"/>
        <v/>
      </c>
      <c r="N172" s="11" t="str">
        <f t="shared" si="11"/>
        <v/>
      </c>
    </row>
    <row r="173" spans="1:14" ht="13.5" hidden="1" customHeight="1" x14ac:dyDescent="0.2">
      <c r="A173" s="7">
        <v>172</v>
      </c>
      <c r="C173" s="14"/>
      <c r="D173" s="14"/>
      <c r="E173" s="439"/>
      <c r="F173" s="440"/>
      <c r="G173" s="440"/>
      <c r="H173" s="440"/>
      <c r="I173" s="440"/>
      <c r="K173" s="7" t="str">
        <f>IFERROR(IF(MATCH(M173,Qualifs!$C$3:$C$156,0)&gt;0,"Affecté",""),"Non affecté")</f>
        <v>Affecté</v>
      </c>
      <c r="L173" s="10">
        <f t="shared" si="12"/>
        <v>999</v>
      </c>
      <c r="M173" s="11" t="str">
        <f t="shared" si="10"/>
        <v/>
      </c>
      <c r="N173" s="11" t="str">
        <f t="shared" si="11"/>
        <v/>
      </c>
    </row>
    <row r="174" spans="1:14" ht="13.5" hidden="1" customHeight="1" x14ac:dyDescent="0.2">
      <c r="A174" s="7">
        <v>173</v>
      </c>
      <c r="C174" s="14"/>
      <c r="D174" s="14"/>
      <c r="E174" s="439"/>
      <c r="F174" s="440"/>
      <c r="G174" s="440"/>
      <c r="H174" s="440"/>
      <c r="I174" s="440"/>
      <c r="K174" s="7" t="str">
        <f>IFERROR(IF(MATCH(M174,Qualifs!$C$3:$C$156,0)&gt;0,"Affecté",""),"Non affecté")</f>
        <v>Affecté</v>
      </c>
      <c r="L174" s="10">
        <f t="shared" si="12"/>
        <v>999</v>
      </c>
      <c r="M174" s="11" t="str">
        <f t="shared" si="10"/>
        <v/>
      </c>
      <c r="N174" s="11" t="str">
        <f t="shared" si="11"/>
        <v/>
      </c>
    </row>
    <row r="175" spans="1:14" ht="13.5" hidden="1" customHeight="1" x14ac:dyDescent="0.2">
      <c r="A175" s="7">
        <v>174</v>
      </c>
      <c r="C175" s="14"/>
      <c r="D175" s="14"/>
      <c r="E175" s="439"/>
      <c r="F175" s="440"/>
      <c r="G175" s="440"/>
      <c r="H175" s="440"/>
      <c r="I175" s="440"/>
      <c r="K175" s="7" t="str">
        <f>IFERROR(IF(MATCH(M175,Qualifs!$C$3:$C$156,0)&gt;0,"Affecté",""),"Non affecté")</f>
        <v>Affecté</v>
      </c>
      <c r="L175" s="10">
        <f t="shared" si="12"/>
        <v>999</v>
      </c>
      <c r="M175" s="11" t="str">
        <f t="shared" si="10"/>
        <v/>
      </c>
      <c r="N175" s="11" t="str">
        <f t="shared" si="11"/>
        <v/>
      </c>
    </row>
    <row r="176" spans="1:14" ht="13.5" hidden="1" customHeight="1" x14ac:dyDescent="0.2">
      <c r="A176" s="7">
        <v>175</v>
      </c>
      <c r="C176" s="14"/>
      <c r="D176" s="14"/>
      <c r="E176" s="439"/>
      <c r="F176" s="440"/>
      <c r="G176" s="440"/>
      <c r="H176" s="440"/>
      <c r="I176" s="440"/>
      <c r="K176" s="7" t="str">
        <f>IFERROR(IF(MATCH(M176,Qualifs!$C$3:$C$156,0)&gt;0,"Affecté",""),"Non affecté")</f>
        <v>Affecté</v>
      </c>
      <c r="L176" s="10">
        <f t="shared" si="12"/>
        <v>999</v>
      </c>
      <c r="M176" s="11" t="str">
        <f t="shared" si="10"/>
        <v/>
      </c>
      <c r="N176" s="11" t="str">
        <f t="shared" si="11"/>
        <v/>
      </c>
    </row>
    <row r="177" spans="1:14" ht="13.5" hidden="1" customHeight="1" x14ac:dyDescent="0.2">
      <c r="A177" s="7">
        <v>176</v>
      </c>
      <c r="C177" s="14"/>
      <c r="D177" s="14"/>
      <c r="E177" s="439"/>
      <c r="F177" s="440"/>
      <c r="G177" s="440"/>
      <c r="H177" s="440"/>
      <c r="I177" s="440"/>
      <c r="K177" s="7" t="str">
        <f>IFERROR(IF(MATCH(M177,Qualifs!$C$3:$C$156,0)&gt;0,"Affecté",""),"Non affecté")</f>
        <v>Affecté</v>
      </c>
      <c r="L177" s="10">
        <f t="shared" si="12"/>
        <v>999</v>
      </c>
      <c r="M177" s="11" t="str">
        <f t="shared" si="10"/>
        <v/>
      </c>
      <c r="N177" s="11" t="str">
        <f t="shared" si="11"/>
        <v/>
      </c>
    </row>
    <row r="178" spans="1:14" ht="13.5" hidden="1" customHeight="1" x14ac:dyDescent="0.2">
      <c r="A178" s="7">
        <v>177</v>
      </c>
      <c r="C178" s="14"/>
      <c r="D178" s="14"/>
      <c r="E178" s="439"/>
      <c r="F178" s="440"/>
      <c r="G178" s="440"/>
      <c r="H178" s="440"/>
      <c r="I178" s="440"/>
      <c r="K178" s="7" t="str">
        <f>IFERROR(IF(MATCH(M178,Qualifs!$C$3:$C$156,0)&gt;0,"Affecté",""),"Non affecté")</f>
        <v>Affecté</v>
      </c>
      <c r="L178" s="10">
        <f t="shared" si="12"/>
        <v>999</v>
      </c>
      <c r="M178" s="11" t="str">
        <f t="shared" si="10"/>
        <v/>
      </c>
      <c r="N178" s="11" t="str">
        <f t="shared" si="11"/>
        <v/>
      </c>
    </row>
    <row r="179" spans="1:14" ht="13.5" hidden="1" customHeight="1" x14ac:dyDescent="0.2">
      <c r="A179" s="7">
        <v>178</v>
      </c>
      <c r="C179" s="14"/>
      <c r="D179" s="14"/>
      <c r="E179" s="439"/>
      <c r="F179" s="440"/>
      <c r="G179" s="440"/>
      <c r="H179" s="440"/>
      <c r="I179" s="440"/>
      <c r="K179" s="7" t="str">
        <f>IFERROR(IF(MATCH(M179,Qualifs!$C$3:$C$156,0)&gt;0,"Affecté",""),"Non affecté")</f>
        <v>Affecté</v>
      </c>
      <c r="L179" s="10">
        <f t="shared" si="12"/>
        <v>999</v>
      </c>
      <c r="M179" s="11" t="str">
        <f t="shared" si="10"/>
        <v/>
      </c>
      <c r="N179" s="11" t="str">
        <f t="shared" si="11"/>
        <v/>
      </c>
    </row>
    <row r="180" spans="1:14" ht="13.5" hidden="1" customHeight="1" x14ac:dyDescent="0.2">
      <c r="A180" s="7">
        <v>179</v>
      </c>
      <c r="C180" s="14"/>
      <c r="D180" s="14"/>
      <c r="E180" s="439"/>
      <c r="F180" s="440"/>
      <c r="G180" s="440"/>
      <c r="H180" s="440"/>
      <c r="I180" s="440"/>
      <c r="K180" s="7" t="str">
        <f>IFERROR(IF(MATCH(M180,Qualifs!$C$3:$C$156,0)&gt;0,"Affecté",""),"Non affecté")</f>
        <v>Affecté</v>
      </c>
      <c r="L180" s="10">
        <f t="shared" si="12"/>
        <v>999</v>
      </c>
      <c r="M180" s="11" t="str">
        <f t="shared" si="10"/>
        <v/>
      </c>
      <c r="N180" s="11" t="str">
        <f t="shared" si="11"/>
        <v/>
      </c>
    </row>
    <row r="181" spans="1:14" ht="13.5" hidden="1" customHeight="1" x14ac:dyDescent="0.2">
      <c r="A181" s="7">
        <v>180</v>
      </c>
      <c r="C181" s="14"/>
      <c r="D181" s="14"/>
      <c r="E181" s="439"/>
      <c r="F181" s="440"/>
      <c r="G181" s="440"/>
      <c r="H181" s="440"/>
      <c r="I181" s="440"/>
      <c r="K181" s="7" t="str">
        <f>IFERROR(IF(MATCH(M181,Qualifs!$C$3:$C$156,0)&gt;0,"Affecté",""),"Non affecté")</f>
        <v>Affecté</v>
      </c>
      <c r="L181" s="10">
        <f t="shared" si="12"/>
        <v>999</v>
      </c>
      <c r="M181" s="11" t="str">
        <f t="shared" si="10"/>
        <v/>
      </c>
      <c r="N181" s="11" t="str">
        <f t="shared" si="11"/>
        <v/>
      </c>
    </row>
    <row r="182" spans="1:14" ht="13.5" hidden="1" customHeight="1" x14ac:dyDescent="0.2">
      <c r="A182" s="7">
        <v>181</v>
      </c>
      <c r="C182" s="14"/>
      <c r="D182" s="14"/>
      <c r="E182" s="439"/>
      <c r="F182" s="440"/>
      <c r="G182" s="440"/>
      <c r="H182" s="440"/>
      <c r="I182" s="440"/>
      <c r="K182" s="7" t="str">
        <f>IFERROR(IF(MATCH(M182,Qualifs!$C$3:$C$156,0)&gt;0,"Affecté",""),"Non affecté")</f>
        <v>Affecté</v>
      </c>
      <c r="L182" s="10">
        <f t="shared" si="12"/>
        <v>999</v>
      </c>
      <c r="M182" s="11" t="str">
        <f t="shared" si="10"/>
        <v/>
      </c>
      <c r="N182" s="11" t="str">
        <f t="shared" si="11"/>
        <v/>
      </c>
    </row>
    <row r="183" spans="1:14" ht="13.5" hidden="1" customHeight="1" x14ac:dyDescent="0.2">
      <c r="A183" s="7">
        <v>182</v>
      </c>
      <c r="C183" s="14"/>
      <c r="D183" s="14"/>
      <c r="E183" s="439"/>
      <c r="F183" s="440"/>
      <c r="G183" s="440"/>
      <c r="H183" s="440"/>
      <c r="I183" s="440"/>
      <c r="K183" s="7" t="str">
        <f>IFERROR(IF(MATCH(M183,Qualifs!$C$3:$C$156,0)&gt;0,"Affecté",""),"Non affecté")</f>
        <v>Affecté</v>
      </c>
      <c r="L183" s="10">
        <f t="shared" si="12"/>
        <v>999</v>
      </c>
      <c r="M183" s="11" t="str">
        <f t="shared" si="10"/>
        <v/>
      </c>
      <c r="N183" s="11" t="str">
        <f t="shared" si="11"/>
        <v/>
      </c>
    </row>
    <row r="184" spans="1:14" ht="13.5" hidden="1" customHeight="1" x14ac:dyDescent="0.2">
      <c r="A184" s="7">
        <v>183</v>
      </c>
      <c r="C184" s="14"/>
      <c r="D184" s="14"/>
      <c r="E184" s="439"/>
      <c r="F184" s="440"/>
      <c r="G184" s="440"/>
      <c r="H184" s="440"/>
      <c r="I184" s="440"/>
      <c r="K184" s="7" t="str">
        <f>IFERROR(IF(MATCH(M184,Qualifs!$C$3:$C$156,0)&gt;0,"Affecté",""),"Non affecté")</f>
        <v>Affecté</v>
      </c>
      <c r="L184" s="10">
        <f t="shared" si="12"/>
        <v>999</v>
      </c>
      <c r="M184" s="11" t="str">
        <f t="shared" si="10"/>
        <v/>
      </c>
      <c r="N184" s="11" t="str">
        <f t="shared" si="11"/>
        <v/>
      </c>
    </row>
    <row r="185" spans="1:14" ht="13.5" hidden="1" customHeight="1" x14ac:dyDescent="0.2">
      <c r="A185" s="7">
        <v>184</v>
      </c>
      <c r="C185" s="14"/>
      <c r="D185" s="14"/>
      <c r="E185" s="439"/>
      <c r="F185" s="440"/>
      <c r="G185" s="440"/>
      <c r="H185" s="440"/>
      <c r="I185" s="440"/>
      <c r="K185" s="7" t="str">
        <f>IFERROR(IF(MATCH(M185,Qualifs!$C$3:$C$156,0)&gt;0,"Affecté",""),"Non affecté")</f>
        <v>Affecté</v>
      </c>
      <c r="L185" s="10">
        <f t="shared" si="12"/>
        <v>999</v>
      </c>
      <c r="M185" s="11" t="str">
        <f t="shared" si="10"/>
        <v/>
      </c>
      <c r="N185" s="11" t="str">
        <f t="shared" si="11"/>
        <v/>
      </c>
    </row>
    <row r="186" spans="1:14" ht="13.5" hidden="1" customHeight="1" x14ac:dyDescent="0.2">
      <c r="A186" s="7">
        <v>185</v>
      </c>
      <c r="C186" s="14"/>
      <c r="D186" s="14"/>
      <c r="E186" s="439"/>
      <c r="F186" s="440"/>
      <c r="G186" s="440"/>
      <c r="H186" s="440"/>
      <c r="I186" s="440"/>
      <c r="K186" s="7" t="str">
        <f>IFERROR(IF(MATCH(M186,Qualifs!$C$3:$C$156,0)&gt;0,"Affecté",""),"Non affecté")</f>
        <v>Affecté</v>
      </c>
      <c r="L186" s="10">
        <f t="shared" si="12"/>
        <v>999</v>
      </c>
      <c r="M186" s="11" t="str">
        <f t="shared" si="10"/>
        <v/>
      </c>
      <c r="N186" s="11" t="str">
        <f t="shared" si="11"/>
        <v/>
      </c>
    </row>
    <row r="187" spans="1:14" ht="13.5" hidden="1" customHeight="1" x14ac:dyDescent="0.2">
      <c r="A187" s="7">
        <v>186</v>
      </c>
      <c r="C187" s="14"/>
      <c r="D187" s="14"/>
      <c r="E187" s="439"/>
      <c r="F187" s="440"/>
      <c r="G187" s="440"/>
      <c r="H187" s="440"/>
      <c r="I187" s="440"/>
      <c r="K187" s="7" t="str">
        <f>IFERROR(IF(MATCH(M187,Qualifs!$C$3:$C$156,0)&gt;0,"Affecté",""),"Non affecté")</f>
        <v>Affecté</v>
      </c>
      <c r="L187" s="10">
        <f t="shared" si="12"/>
        <v>999</v>
      </c>
      <c r="M187" s="11" t="str">
        <f t="shared" si="10"/>
        <v/>
      </c>
      <c r="N187" s="11" t="str">
        <f t="shared" si="11"/>
        <v/>
      </c>
    </row>
    <row r="188" spans="1:14" ht="13.5" hidden="1" customHeight="1" x14ac:dyDescent="0.2">
      <c r="A188" s="7">
        <v>187</v>
      </c>
      <c r="C188" s="14"/>
      <c r="D188" s="14"/>
      <c r="E188" s="439"/>
      <c r="F188" s="440"/>
      <c r="G188" s="440"/>
      <c r="H188" s="440"/>
      <c r="I188" s="440"/>
      <c r="K188" s="7" t="str">
        <f>IFERROR(IF(MATCH(M188,Qualifs!$C$3:$C$156,0)&gt;0,"Affecté",""),"Non affecté")</f>
        <v>Affecté</v>
      </c>
      <c r="L188" s="10">
        <f t="shared" si="12"/>
        <v>999</v>
      </c>
      <c r="M188" s="11" t="str">
        <f t="shared" si="10"/>
        <v/>
      </c>
      <c r="N188" s="11" t="str">
        <f t="shared" si="11"/>
        <v/>
      </c>
    </row>
    <row r="189" spans="1:14" ht="13.5" hidden="1" customHeight="1" x14ac:dyDescent="0.2">
      <c r="A189" s="7">
        <v>188</v>
      </c>
      <c r="C189" s="14"/>
      <c r="D189" s="14"/>
      <c r="E189" s="439"/>
      <c r="F189" s="440"/>
      <c r="G189" s="440"/>
      <c r="H189" s="440"/>
      <c r="I189" s="440"/>
      <c r="K189" s="7" t="str">
        <f>IFERROR(IF(MATCH(M189,Qualifs!$C$3:$C$156,0)&gt;0,"Affecté",""),"Non affecté")</f>
        <v>Affecté</v>
      </c>
      <c r="L189" s="10">
        <f t="shared" si="12"/>
        <v>999</v>
      </c>
      <c r="M189" s="11" t="str">
        <f t="shared" si="10"/>
        <v/>
      </c>
      <c r="N189" s="11" t="str">
        <f t="shared" si="11"/>
        <v/>
      </c>
    </row>
    <row r="190" spans="1:14" ht="13.5" hidden="1" customHeight="1" x14ac:dyDescent="0.2">
      <c r="A190" s="7">
        <v>189</v>
      </c>
      <c r="C190" s="14"/>
      <c r="D190" s="14"/>
      <c r="E190" s="439"/>
      <c r="F190" s="440"/>
      <c r="G190" s="440"/>
      <c r="H190" s="440"/>
      <c r="I190" s="440"/>
      <c r="K190" s="7" t="str">
        <f>IFERROR(IF(MATCH(M190,Qualifs!$C$3:$C$156,0)&gt;0,"Affecté",""),"Non affecté")</f>
        <v>Affecté</v>
      </c>
      <c r="L190" s="10">
        <f t="shared" si="12"/>
        <v>999</v>
      </c>
      <c r="M190" s="11" t="str">
        <f t="shared" si="10"/>
        <v/>
      </c>
      <c r="N190" s="11" t="str">
        <f t="shared" si="11"/>
        <v/>
      </c>
    </row>
    <row r="191" spans="1:14" ht="13.5" hidden="1" customHeight="1" x14ac:dyDescent="0.2">
      <c r="A191" s="7">
        <v>190</v>
      </c>
      <c r="C191" s="14"/>
      <c r="D191" s="14"/>
      <c r="E191" s="439"/>
      <c r="F191" s="440"/>
      <c r="G191" s="440"/>
      <c r="H191" s="440"/>
      <c r="I191" s="440"/>
      <c r="K191" s="7" t="str">
        <f>IFERROR(IF(MATCH(M191,Qualifs!$C$3:$C$156,0)&gt;0,"Affecté",""),"Non affecté")</f>
        <v>Affecté</v>
      </c>
      <c r="L191" s="10">
        <f t="shared" si="12"/>
        <v>999</v>
      </c>
      <c r="M191" s="11" t="str">
        <f t="shared" si="10"/>
        <v/>
      </c>
      <c r="N191" s="11" t="str">
        <f t="shared" si="11"/>
        <v/>
      </c>
    </row>
    <row r="192" spans="1:14" ht="13.5" hidden="1" customHeight="1" x14ac:dyDescent="0.2">
      <c r="A192" s="7">
        <v>191</v>
      </c>
      <c r="C192" s="14"/>
      <c r="D192" s="14"/>
      <c r="E192" s="439"/>
      <c r="F192" s="440"/>
      <c r="G192" s="440"/>
      <c r="H192" s="440"/>
      <c r="I192" s="440"/>
      <c r="K192" s="7" t="str">
        <f>IFERROR(IF(MATCH(M192,Qualifs!$C$3:$C$156,0)&gt;0,"Affecté",""),"Non affecté")</f>
        <v>Affecté</v>
      </c>
      <c r="L192" s="10">
        <f t="shared" si="12"/>
        <v>999</v>
      </c>
      <c r="M192" s="11" t="str">
        <f t="shared" si="10"/>
        <v/>
      </c>
      <c r="N192" s="11" t="str">
        <f t="shared" si="11"/>
        <v/>
      </c>
    </row>
    <row r="193" spans="1:14" ht="13.5" hidden="1" customHeight="1" x14ac:dyDescent="0.2">
      <c r="A193" s="7">
        <v>192</v>
      </c>
      <c r="C193" s="14"/>
      <c r="D193" s="14"/>
      <c r="E193" s="439"/>
      <c r="F193" s="440"/>
      <c r="G193" s="440"/>
      <c r="H193" s="440"/>
      <c r="I193" s="440"/>
      <c r="K193" s="7" t="str">
        <f>IFERROR(IF(MATCH(M193,Qualifs!$C$3:$C$156,0)&gt;0,"Affecté",""),"Non affecté")</f>
        <v>Affecté</v>
      </c>
      <c r="L193" s="10">
        <f t="shared" si="12"/>
        <v>999</v>
      </c>
      <c r="M193" s="11" t="str">
        <f t="shared" si="10"/>
        <v/>
      </c>
      <c r="N193" s="11" t="str">
        <f t="shared" si="11"/>
        <v/>
      </c>
    </row>
    <row r="194" spans="1:14" ht="13.5" hidden="1" customHeight="1" x14ac:dyDescent="0.2">
      <c r="A194" s="7">
        <v>193</v>
      </c>
      <c r="C194" s="14"/>
      <c r="D194" s="14"/>
      <c r="E194" s="439"/>
      <c r="F194" s="440"/>
      <c r="G194" s="440"/>
      <c r="H194" s="440"/>
      <c r="I194" s="440"/>
      <c r="K194" s="7" t="str">
        <f>IFERROR(IF(MATCH(M194,Qualifs!$C$3:$C$156,0)&gt;0,"Affecté",""),"Non affecté")</f>
        <v>Affecté</v>
      </c>
      <c r="L194" s="10">
        <f t="shared" ref="L194:L201" si="13">IF(100*C194+D194&gt;0,100*C194+D194,999)</f>
        <v>999</v>
      </c>
      <c r="M194" s="11" t="str">
        <f t="shared" si="10"/>
        <v/>
      </c>
      <c r="N194" s="11" t="str">
        <f t="shared" si="11"/>
        <v/>
      </c>
    </row>
    <row r="195" spans="1:14" ht="13.5" hidden="1" customHeight="1" x14ac:dyDescent="0.2">
      <c r="A195" s="7">
        <v>194</v>
      </c>
      <c r="C195" s="14"/>
      <c r="D195" s="14"/>
      <c r="E195" s="439"/>
      <c r="F195" s="440"/>
      <c r="G195" s="440"/>
      <c r="H195" s="440"/>
      <c r="I195" s="440"/>
      <c r="K195" s="7" t="str">
        <f>IFERROR(IF(MATCH(M195,Qualifs!$C$3:$C$156,0)&gt;0,"Affecté",""),"Non affecté")</f>
        <v>Affecté</v>
      </c>
      <c r="L195" s="10">
        <f t="shared" si="13"/>
        <v>999</v>
      </c>
      <c r="M195" s="11" t="str">
        <f t="shared" ref="M195:M201" si="14">TRIM(CONCATENATE(F195," ",G195))</f>
        <v/>
      </c>
      <c r="N195" s="11" t="str">
        <f t="shared" ref="N195:N201" si="15">TRIM(CONCATENATE(H195," ",I195))</f>
        <v/>
      </c>
    </row>
    <row r="196" spans="1:14" ht="13.5" hidden="1" customHeight="1" x14ac:dyDescent="0.2">
      <c r="A196" s="7">
        <v>195</v>
      </c>
      <c r="C196" s="14"/>
      <c r="D196" s="14"/>
      <c r="E196" s="439"/>
      <c r="F196" s="440"/>
      <c r="G196" s="440"/>
      <c r="H196" s="440"/>
      <c r="I196" s="440"/>
      <c r="K196" s="7" t="str">
        <f>IFERROR(IF(MATCH(M196,Qualifs!$C$3:$C$156,0)&gt;0,"Affecté",""),"Non affecté")</f>
        <v>Affecté</v>
      </c>
      <c r="L196" s="10">
        <f t="shared" si="13"/>
        <v>999</v>
      </c>
      <c r="M196" s="11" t="str">
        <f t="shared" si="14"/>
        <v/>
      </c>
      <c r="N196" s="11" t="str">
        <f t="shared" si="15"/>
        <v/>
      </c>
    </row>
    <row r="197" spans="1:14" ht="13.5" hidden="1" customHeight="1" x14ac:dyDescent="0.2">
      <c r="A197" s="7">
        <v>196</v>
      </c>
      <c r="C197" s="14"/>
      <c r="D197" s="14"/>
      <c r="E197" s="439"/>
      <c r="F197" s="440"/>
      <c r="G197" s="440"/>
      <c r="H197" s="440"/>
      <c r="I197" s="440"/>
      <c r="K197" s="7" t="str">
        <f>IFERROR(IF(MATCH(M197,Qualifs!$C$3:$C$156,0)&gt;0,"Affecté",""),"Non affecté")</f>
        <v>Affecté</v>
      </c>
      <c r="L197" s="10">
        <f t="shared" si="13"/>
        <v>999</v>
      </c>
      <c r="M197" s="11" t="str">
        <f t="shared" si="14"/>
        <v/>
      </c>
      <c r="N197" s="11" t="str">
        <f t="shared" si="15"/>
        <v/>
      </c>
    </row>
    <row r="198" spans="1:14" ht="13.5" hidden="1" customHeight="1" x14ac:dyDescent="0.2">
      <c r="A198" s="7">
        <v>197</v>
      </c>
      <c r="C198" s="14"/>
      <c r="D198" s="14"/>
      <c r="E198" s="439"/>
      <c r="F198" s="440"/>
      <c r="G198" s="440"/>
      <c r="H198" s="440"/>
      <c r="I198" s="440"/>
      <c r="K198" s="7" t="str">
        <f>IFERROR(IF(MATCH(M198,Qualifs!$C$3:$C$156,0)&gt;0,"Affecté",""),"Non affecté")</f>
        <v>Affecté</v>
      </c>
      <c r="L198" s="10">
        <f t="shared" si="13"/>
        <v>999</v>
      </c>
      <c r="M198" s="11" t="str">
        <f t="shared" si="14"/>
        <v/>
      </c>
      <c r="N198" s="11" t="str">
        <f t="shared" si="15"/>
        <v/>
      </c>
    </row>
    <row r="199" spans="1:14" ht="13.5" hidden="1" customHeight="1" x14ac:dyDescent="0.2">
      <c r="A199" s="7">
        <v>198</v>
      </c>
      <c r="C199" s="14"/>
      <c r="D199" s="14"/>
      <c r="E199" s="439"/>
      <c r="F199" s="440"/>
      <c r="G199" s="440"/>
      <c r="H199" s="440"/>
      <c r="I199" s="440"/>
      <c r="K199" s="7" t="str">
        <f>IFERROR(IF(MATCH(M199,Qualifs!$C$3:$C$156,0)&gt;0,"Affecté",""),"Non affecté")</f>
        <v>Affecté</v>
      </c>
      <c r="L199" s="10">
        <f t="shared" si="13"/>
        <v>999</v>
      </c>
      <c r="M199" s="11" t="str">
        <f t="shared" si="14"/>
        <v/>
      </c>
      <c r="N199" s="11" t="str">
        <f t="shared" si="15"/>
        <v/>
      </c>
    </row>
    <row r="200" spans="1:14" ht="13.5" hidden="1" customHeight="1" x14ac:dyDescent="0.2">
      <c r="A200" s="7">
        <v>199</v>
      </c>
      <c r="C200" s="14"/>
      <c r="D200" s="14"/>
      <c r="E200" s="439"/>
      <c r="F200" s="440"/>
      <c r="G200" s="440"/>
      <c r="H200" s="440"/>
      <c r="I200" s="440"/>
      <c r="K200" s="7" t="str">
        <f>IFERROR(IF(MATCH(M200,Qualifs!$C$3:$C$156,0)&gt;0,"Affecté",""),"Non affecté")</f>
        <v>Affecté</v>
      </c>
      <c r="L200" s="10">
        <f t="shared" si="13"/>
        <v>999</v>
      </c>
      <c r="M200" s="11" t="str">
        <f t="shared" si="14"/>
        <v/>
      </c>
      <c r="N200" s="11" t="str">
        <f t="shared" si="15"/>
        <v/>
      </c>
    </row>
    <row r="201" spans="1:14" ht="13.5" hidden="1" customHeight="1" x14ac:dyDescent="0.2">
      <c r="A201" s="7">
        <v>200</v>
      </c>
      <c r="C201" s="14"/>
      <c r="D201" s="14"/>
      <c r="E201" s="439"/>
      <c r="F201" s="440"/>
      <c r="G201" s="440"/>
      <c r="H201" s="440"/>
      <c r="I201" s="440"/>
      <c r="K201" s="7" t="str">
        <f>IFERROR(IF(MATCH(M201,Qualifs!$C$3:$C$156,0)&gt;0,"Affecté",""),"Non affecté")</f>
        <v>Affecté</v>
      </c>
      <c r="L201" s="10">
        <f t="shared" si="13"/>
        <v>999</v>
      </c>
      <c r="M201" s="11" t="str">
        <f t="shared" si="14"/>
        <v/>
      </c>
      <c r="N201" s="11" t="str">
        <f t="shared" si="15"/>
        <v/>
      </c>
    </row>
    <row r="202" spans="1:14" ht="13.5" hidden="1" customHeight="1" x14ac:dyDescent="0.25"/>
    <row r="203" spans="1:14" ht="13.5" hidden="1" customHeight="1" x14ac:dyDescent="0.25"/>
    <row r="204" spans="1:14" ht="13.5" hidden="1" customHeight="1" x14ac:dyDescent="0.25"/>
    <row r="205" spans="1:14" ht="13.5" hidden="1" customHeight="1" x14ac:dyDescent="0.25"/>
    <row r="206" spans="1:14" ht="13.5" hidden="1" customHeight="1" x14ac:dyDescent="0.25"/>
    <row r="207" spans="1:14" ht="13.5" hidden="1" customHeight="1" x14ac:dyDescent="0.25"/>
    <row r="208" spans="1:14" ht="13.5" hidden="1" customHeight="1" x14ac:dyDescent="0.25"/>
    <row r="209" ht="13.5" hidden="1" customHeight="1" x14ac:dyDescent="0.25"/>
    <row r="210" ht="13.5" hidden="1" customHeight="1" x14ac:dyDescent="0.25"/>
    <row r="211" ht="13.5" hidden="1" customHeight="1" x14ac:dyDescent="0.25"/>
    <row r="212" ht="13.5" hidden="1" customHeight="1" x14ac:dyDescent="0.25"/>
    <row r="213" ht="13.5" hidden="1" customHeight="1" x14ac:dyDescent="0.25"/>
    <row r="214" ht="13.5" hidden="1" customHeight="1" x14ac:dyDescent="0.25"/>
    <row r="215" ht="13.5" hidden="1" customHeight="1" x14ac:dyDescent="0.25"/>
  </sheetData>
  <sheetProtection algorithmName="SHA-512" hashValue="J/O9V9X7wIqYSE7SJXNhbzTuUG9bSv2Xlz2SzImK16hTPLtn1YO2H/dedCphIpxNFOb2t14Hx9o41Q9H9l6o1w==" saltValue="I+sDbP0AywYDhWoDvvPyDw==" spinCount="100000" sheet="1" selectLockedCells="1" selectUnlockedCells="1"/>
  <autoFilter ref="E1:I201" xr:uid="{00000000-0009-0000-0000-000001000000}"/>
  <conditionalFormatting sqref="C2:C73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:C97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1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74:C97">
    <cfRule type="colorScale" priority="1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74:C201">
    <cfRule type="colorScale" priority="2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:D73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4:D97">
    <cfRule type="colorScale" priority="179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19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4:D201">
    <cfRule type="colorScale" priority="20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:E97">
    <cfRule type="cellIs" dxfId="118" priority="1" stopIfTrue="1" operator="equal">
      <formula>"F"</formula>
    </cfRule>
    <cfRule type="cellIs" dxfId="117" priority="2" stopIfTrue="1" operator="equal">
      <formula>"G"</formula>
    </cfRule>
  </conditionalFormatting>
  <conditionalFormatting sqref="K2:K201">
    <cfRule type="cellIs" dxfId="116" priority="207" stopIfTrue="1" operator="equal">
      <formula>"Non affecté"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0" orientation="landscape" verticalDpi="300" r:id="rId1"/>
  <headerFooter alignWithMargins="0">
    <oddHeader xml:space="preserve">&amp;C&amp;"Arial,Gras"&amp;14&amp;F
</oddHeader>
    <oddFooter>&amp;R&amp;"Tahoma,Gras"&amp;16&amp;P</oddFooter>
  </headerFooter>
  <rowBreaks count="2" manualBreakCount="2">
    <brk id="25" max="8" man="1"/>
    <brk id="49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BL73"/>
  <sheetViews>
    <sheetView showGridLines="0" zoomScale="25" zoomScaleNormal="25" zoomScaleSheetLayoutView="40" workbookViewId="0">
      <selection activeCell="Z32" sqref="Z32"/>
    </sheetView>
  </sheetViews>
  <sheetFormatPr baseColWidth="10" defaultColWidth="11.5703125" defaultRowHeight="25.5" x14ac:dyDescent="0.35"/>
  <cols>
    <col min="1" max="1" width="9.5703125" customWidth="1"/>
    <col min="2" max="17" width="13.5703125" customWidth="1"/>
    <col min="18" max="18" width="28.5703125" customWidth="1"/>
    <col min="19" max="19" width="13.5703125" customWidth="1"/>
    <col min="20" max="20" width="76.7109375" customWidth="1"/>
    <col min="21" max="21" width="58.140625" customWidth="1"/>
    <col min="22" max="22" width="107.85546875" customWidth="1"/>
    <col min="23" max="23" width="54.7109375" style="242" customWidth="1"/>
    <col min="24" max="26" width="11.5703125" style="242"/>
    <col min="27" max="28" width="14.140625" style="242" customWidth="1"/>
    <col min="29" max="29" width="11.5703125" style="242"/>
    <col min="30" max="30" width="21" style="242" customWidth="1"/>
    <col min="31" max="31" width="22.42578125" style="242" bestFit="1" customWidth="1"/>
    <col min="32" max="32" width="9.85546875" style="242" bestFit="1" customWidth="1"/>
    <col min="33" max="33" width="9" customWidth="1"/>
    <col min="34" max="34" width="7.140625" customWidth="1"/>
    <col min="35" max="35" width="6" customWidth="1"/>
    <col min="36" max="36" width="8.42578125" customWidth="1"/>
    <col min="37" max="37" width="7.85546875" customWidth="1"/>
    <col min="38" max="38" width="4.140625" bestFit="1" customWidth="1"/>
    <col min="39" max="39" width="11.140625" bestFit="1" customWidth="1"/>
    <col min="40" max="40" width="6.7109375" customWidth="1"/>
    <col min="41" max="41" width="4.140625" bestFit="1" customWidth="1"/>
    <col min="42" max="42" width="8.7109375" customWidth="1"/>
    <col min="43" max="43" width="6.42578125" customWidth="1"/>
    <col min="44" max="44" width="4.140625" bestFit="1" customWidth="1"/>
    <col min="45" max="45" width="5.85546875" customWidth="1"/>
    <col min="46" max="46" width="4.140625" customWidth="1"/>
    <col min="47" max="47" width="4.140625" bestFit="1" customWidth="1"/>
    <col min="48" max="48" width="8.7109375" bestFit="1" customWidth="1"/>
    <col min="49" max="50" width="4.140625" bestFit="1" customWidth="1"/>
    <col min="52" max="53" width="4.140625" bestFit="1" customWidth="1"/>
    <col min="54" max="54" width="7.140625" customWidth="1"/>
    <col min="55" max="55" width="6.7109375" customWidth="1"/>
    <col min="56" max="56" width="7.42578125" customWidth="1"/>
  </cols>
  <sheetData>
    <row r="1" spans="1:64" x14ac:dyDescent="0.35">
      <c r="W1"/>
    </row>
    <row r="2" spans="1:64" ht="23.25" x14ac:dyDescent="0.35">
      <c r="W2"/>
      <c r="X2" s="366" t="s">
        <v>192</v>
      </c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</row>
    <row r="3" spans="1:64" s="362" customFormat="1" ht="30.75" customHeight="1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363"/>
      <c r="X3" s="363"/>
      <c r="Y3" s="363"/>
      <c r="Z3" s="363"/>
      <c r="AA3" s="361"/>
      <c r="AB3" s="364">
        <f>MAX(AB6:AB8)</f>
        <v>26</v>
      </c>
      <c r="AC3" s="364">
        <f>SUM(AC6:AC8)</f>
        <v>1</v>
      </c>
      <c r="AD3" s="365"/>
      <c r="AE3" s="364">
        <f>MAX(AE6:AE8)</f>
        <v>2</v>
      </c>
      <c r="AF3" s="36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</row>
    <row r="4" spans="1:64" x14ac:dyDescent="0.35">
      <c r="W4" s="607" t="s">
        <v>193</v>
      </c>
      <c r="X4" s="607"/>
      <c r="Y4" s="607"/>
      <c r="Z4" s="607"/>
      <c r="AA4" s="607"/>
      <c r="AB4" s="607"/>
      <c r="AC4" s="607"/>
      <c r="AD4" s="608"/>
      <c r="AE4" s="243"/>
      <c r="AF4" s="243" t="s">
        <v>129</v>
      </c>
      <c r="AG4" s="243" t="s">
        <v>129</v>
      </c>
      <c r="AH4" s="243" t="s">
        <v>129</v>
      </c>
      <c r="AI4" s="243" t="s">
        <v>129</v>
      </c>
      <c r="AJ4" s="243" t="s">
        <v>129</v>
      </c>
    </row>
    <row r="5" spans="1:64" ht="27.75" customHeight="1" x14ac:dyDescent="0.35">
      <c r="W5" s="471" t="s">
        <v>194</v>
      </c>
      <c r="X5" s="244" t="s">
        <v>195</v>
      </c>
      <c r="Y5" s="244" t="s">
        <v>196</v>
      </c>
      <c r="Z5" s="244" t="s">
        <v>197</v>
      </c>
      <c r="AA5" s="245"/>
      <c r="AB5" s="245" t="s">
        <v>198</v>
      </c>
      <c r="AC5" s="246"/>
      <c r="AD5" s="245" t="s">
        <v>199</v>
      </c>
      <c r="AE5" s="245" t="s">
        <v>200</v>
      </c>
      <c r="AF5" s="243">
        <v>10</v>
      </c>
      <c r="AG5" s="243">
        <v>9</v>
      </c>
      <c r="AH5" s="243">
        <v>8</v>
      </c>
      <c r="AI5" s="243">
        <v>7</v>
      </c>
      <c r="AJ5" s="243">
        <v>6</v>
      </c>
    </row>
    <row r="6" spans="1:64" ht="27" customHeight="1" x14ac:dyDescent="0.35">
      <c r="W6" s="472" t="str">
        <f>FinTV!B6</f>
        <v>GOYEC LUDOVIC</v>
      </c>
      <c r="X6" s="554">
        <v>9</v>
      </c>
      <c r="Y6" s="554">
        <v>9</v>
      </c>
      <c r="Z6" s="554">
        <v>8</v>
      </c>
      <c r="AA6" s="383"/>
      <c r="AB6" s="383">
        <f>IF(X6="","",SUM(X6:Z6))</f>
        <v>26</v>
      </c>
      <c r="AC6" s="382">
        <f>IF(AB6=$AB$3,1,0)</f>
        <v>1</v>
      </c>
      <c r="AD6" s="383">
        <f>IF(AB6="","",IF(AC6=0,0,IF(AC3&gt;1,1,2)))</f>
        <v>2</v>
      </c>
      <c r="AE6" s="391">
        <f>AD6</f>
        <v>2</v>
      </c>
      <c r="AF6" s="392">
        <f>COUNTIF($X$6:$Z$6,10)</f>
        <v>0</v>
      </c>
      <c r="AG6" s="392">
        <f>COUNTIF($X$6:$Z$6,9)</f>
        <v>2</v>
      </c>
      <c r="AH6" s="392">
        <f>COUNTIF($X$6:$Z$6,8)</f>
        <v>1</v>
      </c>
      <c r="AI6" s="392">
        <f>COUNTIF($X$6:$Z$6,7)</f>
        <v>0</v>
      </c>
      <c r="AJ6" s="392">
        <f>COUNTIF($X$6:$Z$6,6)</f>
        <v>0</v>
      </c>
    </row>
    <row r="7" spans="1:64" ht="28.5" customHeight="1" x14ac:dyDescent="0.35">
      <c r="W7" s="473" t="str">
        <f>FinTV!B13</f>
        <v>ROBERT SOPHIE</v>
      </c>
      <c r="X7" s="555">
        <v>9</v>
      </c>
      <c r="Y7" s="555">
        <v>8</v>
      </c>
      <c r="Z7" s="555">
        <v>7</v>
      </c>
      <c r="AA7" s="385"/>
      <c r="AB7" s="385">
        <f>IF(X7="","",SUM(X7:Z7))</f>
        <v>24</v>
      </c>
      <c r="AC7" s="384">
        <f>IF(AB7=$AB$3,1,0)</f>
        <v>0</v>
      </c>
      <c r="AD7" s="385">
        <f>IF(AB7="","",IF(AC7=0,0,IF(AC3&gt;1,1,2)))</f>
        <v>0</v>
      </c>
      <c r="AE7" s="385">
        <f>AD7</f>
        <v>0</v>
      </c>
      <c r="AF7" s="393">
        <f>COUNTIF($X$7:$Z$7,10)</f>
        <v>0</v>
      </c>
      <c r="AG7" s="393">
        <f>COUNTIF($X$7:$Z$7,9)</f>
        <v>1</v>
      </c>
      <c r="AH7" s="393">
        <f>COUNTIF($X$7:$Z$7,8)</f>
        <v>1</v>
      </c>
      <c r="AI7" s="393">
        <f>COUNTIF($X$7:$Z$7,7)</f>
        <v>1</v>
      </c>
      <c r="AJ7" s="393">
        <f>COUNTIF($X$7:$Z$7,6)</f>
        <v>0</v>
      </c>
    </row>
    <row r="8" spans="1:64" ht="26.25" customHeight="1" x14ac:dyDescent="0.35">
      <c r="W8" s="474" t="str">
        <f>FinTV!B19</f>
        <v>VERITE ALEXIS</v>
      </c>
      <c r="X8" s="556">
        <v>9</v>
      </c>
      <c r="Y8" s="556">
        <v>9</v>
      </c>
      <c r="Z8" s="556">
        <v>7</v>
      </c>
      <c r="AA8" s="387"/>
      <c r="AB8" s="387">
        <f>IF(X8="","",SUM(X8:Z8))</f>
        <v>25</v>
      </c>
      <c r="AC8" s="386">
        <f>IF(AB8=$AB$3,1,0)</f>
        <v>0</v>
      </c>
      <c r="AD8" s="387">
        <f>IF(AB8="","",IF(AC8=0,0,IF(AC3&gt;1,1,2)))</f>
        <v>0</v>
      </c>
      <c r="AE8" s="387">
        <f>AD8</f>
        <v>0</v>
      </c>
      <c r="AF8" s="394">
        <f>COUNTIF($X$8:$Z$8,10)</f>
        <v>0</v>
      </c>
      <c r="AG8" s="394">
        <f>COUNTIF($X$8:$Z$8,9)</f>
        <v>2</v>
      </c>
      <c r="AH8" s="394">
        <f>COUNTIF($X$8:$Z$8,8)</f>
        <v>0</v>
      </c>
      <c r="AI8" s="394">
        <f>COUNTIF($X$8:$Z$8,7)</f>
        <v>1</v>
      </c>
      <c r="AJ8" s="394">
        <f>COUNTIF($X$8:$Z$8,6)</f>
        <v>0</v>
      </c>
    </row>
    <row r="9" spans="1:64" ht="12.75" customHeight="1" x14ac:dyDescent="0.35"/>
    <row r="10" spans="1:64" ht="16.5" customHeight="1" x14ac:dyDescent="0.35">
      <c r="W10" s="361"/>
    </row>
    <row r="11" spans="1:64" s="362" customFormat="1" ht="32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 s="363"/>
      <c r="X11" s="363"/>
      <c r="Y11" s="363"/>
      <c r="Z11" s="363"/>
      <c r="AA11" s="363"/>
      <c r="AB11" s="364">
        <f>MAX(AB14:AB16)</f>
        <v>25</v>
      </c>
      <c r="AC11" s="364">
        <f>SUM(AC14:AC16)</f>
        <v>1</v>
      </c>
      <c r="AD11" s="365"/>
      <c r="AE11" s="364">
        <f>MAX(AE14:AE16)</f>
        <v>4</v>
      </c>
      <c r="AF11" s="363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 ht="26.45" customHeight="1" x14ac:dyDescent="0.35">
      <c r="W12" s="612" t="s">
        <v>201</v>
      </c>
      <c r="X12" s="613"/>
      <c r="Y12" s="613"/>
      <c r="Z12" s="613"/>
      <c r="AA12" s="613"/>
      <c r="AB12" s="613"/>
      <c r="AC12" s="613"/>
      <c r="AD12" s="614"/>
      <c r="AE12" s="243"/>
      <c r="AF12" s="243" t="s">
        <v>129</v>
      </c>
      <c r="AG12" s="243" t="s">
        <v>129</v>
      </c>
      <c r="AH12" s="243" t="s">
        <v>129</v>
      </c>
      <c r="AI12" s="243" t="s">
        <v>129</v>
      </c>
      <c r="AJ12" s="243" t="s">
        <v>129</v>
      </c>
    </row>
    <row r="13" spans="1:64" ht="26.45" customHeight="1" x14ac:dyDescent="0.35">
      <c r="W13" s="475" t="s">
        <v>194</v>
      </c>
      <c r="X13" s="244" t="s">
        <v>195</v>
      </c>
      <c r="Y13" s="244" t="s">
        <v>196</v>
      </c>
      <c r="Z13" s="244" t="s">
        <v>197</v>
      </c>
      <c r="AA13" s="245"/>
      <c r="AB13" s="245" t="s">
        <v>198</v>
      </c>
      <c r="AC13" s="246"/>
      <c r="AD13" s="245" t="s">
        <v>199</v>
      </c>
      <c r="AE13" s="245" t="s">
        <v>200</v>
      </c>
      <c r="AF13" s="243">
        <v>10</v>
      </c>
      <c r="AG13" s="243">
        <v>9</v>
      </c>
      <c r="AH13" s="243">
        <v>8</v>
      </c>
      <c r="AI13" s="243">
        <v>7</v>
      </c>
      <c r="AJ13" s="243">
        <v>6</v>
      </c>
    </row>
    <row r="14" spans="1:64" ht="26.45" customHeight="1" x14ac:dyDescent="0.35">
      <c r="W14" s="476" t="str">
        <f>W6</f>
        <v>GOYEC LUDOVIC</v>
      </c>
      <c r="X14" s="554">
        <v>9</v>
      </c>
      <c r="Y14" s="554">
        <v>9</v>
      </c>
      <c r="Z14" s="554">
        <v>7</v>
      </c>
      <c r="AA14" s="383"/>
      <c r="AB14" s="383">
        <f>IF(X14="","",SUM(X14:Z14))</f>
        <v>25</v>
      </c>
      <c r="AC14" s="382">
        <f>IF(AB14=$AB$11,1,0)</f>
        <v>1</v>
      </c>
      <c r="AD14" s="383">
        <f>IF(AB14="","",IF(AC14=0,0,IF($AC$11&gt;1,1,2)))</f>
        <v>2</v>
      </c>
      <c r="AE14" s="391">
        <f>IF(AD14="","",AE6+AD14)</f>
        <v>4</v>
      </c>
      <c r="AF14" s="392">
        <f>COUNTIF(X14:Z14,10)</f>
        <v>0</v>
      </c>
      <c r="AG14" s="392">
        <f>COUNTIF(X14:Z14,9)</f>
        <v>2</v>
      </c>
      <c r="AH14" s="392">
        <f>COUNTIF(X14:Z14,8)</f>
        <v>0</v>
      </c>
      <c r="AI14" s="392">
        <f>COUNTIF(X14:Z14,7)</f>
        <v>1</v>
      </c>
      <c r="AJ14" s="392">
        <f>COUNTIF(X14:Z14,6)</f>
        <v>0</v>
      </c>
    </row>
    <row r="15" spans="1:64" ht="26.45" customHeight="1" x14ac:dyDescent="0.35">
      <c r="W15" s="477" t="str">
        <f>W7</f>
        <v>ROBERT SOPHIE</v>
      </c>
      <c r="X15" s="555">
        <v>9</v>
      </c>
      <c r="Y15" s="555">
        <v>8</v>
      </c>
      <c r="Z15" s="555">
        <v>7</v>
      </c>
      <c r="AA15" s="385"/>
      <c r="AB15" s="385">
        <f>IF(X15="","",SUM(X15:Z15))</f>
        <v>24</v>
      </c>
      <c r="AC15" s="384">
        <f>IF(AB15=$AB$11,1,0)</f>
        <v>0</v>
      </c>
      <c r="AD15" s="385">
        <f>IF(AB15="","",IF(AC15=0,0,IF($AC$11&gt;1,1,2)))</f>
        <v>0</v>
      </c>
      <c r="AE15" s="385">
        <f>IF(AD15="","",AE7+AD15)</f>
        <v>0</v>
      </c>
      <c r="AF15" s="393">
        <f>COUNTIF(X15:Z15,10)</f>
        <v>0</v>
      </c>
      <c r="AG15" s="393">
        <f>COUNTIF(X15:Z15,9)</f>
        <v>1</v>
      </c>
      <c r="AH15" s="393">
        <f>COUNTIF(X15:Z15,8)</f>
        <v>1</v>
      </c>
      <c r="AI15" s="393">
        <f>COUNTIF(X15:Z15,7)</f>
        <v>1</v>
      </c>
      <c r="AJ15" s="393">
        <f>COUNTIF(X15:Z15,6)</f>
        <v>0</v>
      </c>
    </row>
    <row r="16" spans="1:64" ht="26.45" customHeight="1" x14ac:dyDescent="0.35">
      <c r="W16" s="478" t="str">
        <f>W8</f>
        <v>VERITE ALEXIS</v>
      </c>
      <c r="X16" s="556">
        <v>8</v>
      </c>
      <c r="Y16" s="556">
        <v>8</v>
      </c>
      <c r="Z16" s="556">
        <v>7</v>
      </c>
      <c r="AA16" s="387"/>
      <c r="AB16" s="387">
        <f>IF(X16="","",SUM(X16:Z16))</f>
        <v>23</v>
      </c>
      <c r="AC16" s="386">
        <f>IF(AB16=$AB$11,1,0)</f>
        <v>0</v>
      </c>
      <c r="AD16" s="387">
        <f>IF(AB16="","",IF(AC16=0,0,IF($AC$11&gt;1,1,2)))</f>
        <v>0</v>
      </c>
      <c r="AE16" s="387">
        <f>IF(AD16="","",AE8+AD16)</f>
        <v>0</v>
      </c>
      <c r="AF16" s="394">
        <f>COUNTIF(X16:Z16,10)</f>
        <v>0</v>
      </c>
      <c r="AG16" s="394">
        <f>COUNTIF(X16:Z16,9)</f>
        <v>0</v>
      </c>
      <c r="AH16" s="394">
        <f>COUNTIF(X16:Z16,8)</f>
        <v>2</v>
      </c>
      <c r="AI16" s="394">
        <f>COUNTIF(X16:Z16,7)</f>
        <v>1</v>
      </c>
      <c r="AJ16" s="394">
        <f>COUNTIF(X16:Z16,6)</f>
        <v>0</v>
      </c>
    </row>
    <row r="17" spans="1:64" ht="26.45" customHeight="1" x14ac:dyDescent="0.35"/>
    <row r="18" spans="1:64" ht="26.45" customHeight="1" x14ac:dyDescent="0.35"/>
    <row r="19" spans="1:64" s="362" customFormat="1" ht="26.4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 s="363"/>
      <c r="X19" s="363"/>
      <c r="Y19" s="363"/>
      <c r="Z19" s="363"/>
      <c r="AA19" s="363"/>
      <c r="AB19" s="364">
        <f>MAX(AB22:AB24)</f>
        <v>26</v>
      </c>
      <c r="AC19" s="365">
        <f>SUM(AC22:AC24)</f>
        <v>1</v>
      </c>
      <c r="AD19" s="365"/>
      <c r="AE19" s="364">
        <f>MAX(AE22:AE24)</f>
        <v>6</v>
      </c>
      <c r="AF19" s="363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ht="26.45" customHeight="1" x14ac:dyDescent="0.35">
      <c r="W20" s="607" t="s">
        <v>202</v>
      </c>
      <c r="X20" s="607"/>
      <c r="Y20" s="607"/>
      <c r="Z20" s="607"/>
      <c r="AA20" s="607"/>
      <c r="AB20" s="607"/>
      <c r="AC20" s="607"/>
      <c r="AD20" s="608"/>
      <c r="AE20" s="243"/>
      <c r="AF20" s="243" t="s">
        <v>129</v>
      </c>
      <c r="AG20" s="243" t="s">
        <v>129</v>
      </c>
      <c r="AH20" s="243" t="s">
        <v>129</v>
      </c>
      <c r="AI20" s="243" t="s">
        <v>129</v>
      </c>
      <c r="AJ20" s="243" t="s">
        <v>129</v>
      </c>
    </row>
    <row r="21" spans="1:64" ht="26.45" customHeight="1" x14ac:dyDescent="0.35">
      <c r="W21" s="475" t="s">
        <v>194</v>
      </c>
      <c r="X21" s="244" t="s">
        <v>195</v>
      </c>
      <c r="Y21" s="244" t="s">
        <v>196</v>
      </c>
      <c r="Z21" s="244" t="s">
        <v>197</v>
      </c>
      <c r="AA21" s="245"/>
      <c r="AB21" s="245" t="s">
        <v>198</v>
      </c>
      <c r="AC21" s="246"/>
      <c r="AD21" s="249" t="s">
        <v>199</v>
      </c>
      <c r="AE21" s="245" t="s">
        <v>200</v>
      </c>
      <c r="AF21" s="243">
        <v>10</v>
      </c>
      <c r="AG21" s="243">
        <v>9</v>
      </c>
      <c r="AH21" s="243">
        <v>8</v>
      </c>
      <c r="AI21" s="243">
        <v>7</v>
      </c>
      <c r="AJ21" s="243">
        <v>6</v>
      </c>
    </row>
    <row r="22" spans="1:64" ht="26.45" customHeight="1" x14ac:dyDescent="0.35">
      <c r="W22" s="476" t="str">
        <f>W14</f>
        <v>GOYEC LUDOVIC</v>
      </c>
      <c r="X22" s="554">
        <v>9</v>
      </c>
      <c r="Y22" s="554">
        <v>9</v>
      </c>
      <c r="Z22" s="554">
        <v>8</v>
      </c>
      <c r="AA22" s="383"/>
      <c r="AB22" s="383">
        <f>IF(X22="","",SUM(X22:Z22))</f>
        <v>26</v>
      </c>
      <c r="AC22" s="388">
        <f>IF(AB22=$AB$19,1,0)</f>
        <v>1</v>
      </c>
      <c r="AD22" s="383">
        <f>IF(AB22="","",IF(AC22=0,0,IF($AC$19&gt;1,1,2)))</f>
        <v>2</v>
      </c>
      <c r="AE22" s="383">
        <f>IF(AD22="","",AE14+AD22)</f>
        <v>6</v>
      </c>
      <c r="AF22" s="392">
        <f>COUNTIF(X22:Z22,10)</f>
        <v>0</v>
      </c>
      <c r="AG22" s="392">
        <f>COUNTIF(X22:Z22,9)</f>
        <v>2</v>
      </c>
      <c r="AH22" s="392">
        <f>COUNTIF(X22:Z22,8)</f>
        <v>1</v>
      </c>
      <c r="AI22" s="392">
        <f>COUNTIF(X22:Z22,7)</f>
        <v>0</v>
      </c>
      <c r="AJ22" s="392">
        <f>COUNTIF(X22:Z22,6)</f>
        <v>0</v>
      </c>
    </row>
    <row r="23" spans="1:64" ht="26.45" customHeight="1" x14ac:dyDescent="0.35">
      <c r="W23" s="477" t="str">
        <f>W15</f>
        <v>ROBERT SOPHIE</v>
      </c>
      <c r="X23" s="555">
        <v>9</v>
      </c>
      <c r="Y23" s="555">
        <v>8</v>
      </c>
      <c r="Z23" s="555">
        <v>8</v>
      </c>
      <c r="AA23" s="385"/>
      <c r="AB23" s="385">
        <f>IF(X23="","",SUM(X23:Z23))</f>
        <v>25</v>
      </c>
      <c r="AC23" s="389">
        <f>IF(AB23=$AB$19,1,0)</f>
        <v>0</v>
      </c>
      <c r="AD23" s="385">
        <f>IF(AB23="","",IF(AC23=0,0,IF($AC$19&gt;1,1,2)))</f>
        <v>0</v>
      </c>
      <c r="AE23" s="385">
        <f>IF(AD23="","",AE15+AD23)</f>
        <v>0</v>
      </c>
      <c r="AF23" s="393">
        <f>COUNTIF(X23:Z23,10)</f>
        <v>0</v>
      </c>
      <c r="AG23" s="393">
        <f>COUNTIF(X23:Z23,9)</f>
        <v>1</v>
      </c>
      <c r="AH23" s="393">
        <f>COUNTIF(X23:Z23,8)</f>
        <v>2</v>
      </c>
      <c r="AI23" s="393">
        <f>COUNTIF(X23:Z23,7)</f>
        <v>0</v>
      </c>
      <c r="AJ23" s="393">
        <f>COUNTIF(X23:Z23,6)</f>
        <v>0</v>
      </c>
    </row>
    <row r="24" spans="1:64" ht="26.45" customHeight="1" x14ac:dyDescent="0.35">
      <c r="W24" s="478" t="str">
        <f>W16</f>
        <v>VERITE ALEXIS</v>
      </c>
      <c r="X24" s="556">
        <v>8</v>
      </c>
      <c r="Y24" s="556">
        <v>7</v>
      </c>
      <c r="Z24" s="556">
        <v>6</v>
      </c>
      <c r="AA24" s="387"/>
      <c r="AB24" s="387">
        <f>IF(X24="","",SUM(X24:Z24))</f>
        <v>21</v>
      </c>
      <c r="AC24" s="390">
        <f>IF(AB24=$AB$19,1,0)</f>
        <v>0</v>
      </c>
      <c r="AD24" s="387">
        <f>IF(AB24="","",IF(AC24=0,0,IF($AC$19&gt;1,1,2)))</f>
        <v>0</v>
      </c>
      <c r="AE24" s="387">
        <f>IF(AD24="","",AE16+AD24)</f>
        <v>0</v>
      </c>
      <c r="AF24" s="394">
        <f>COUNTIF(X24:Z24,10)</f>
        <v>0</v>
      </c>
      <c r="AG24" s="394">
        <f>COUNTIF(X24:Z24,9)</f>
        <v>0</v>
      </c>
      <c r="AH24" s="394">
        <f>COUNTIF(X24:Z24,8)</f>
        <v>1</v>
      </c>
      <c r="AI24" s="394">
        <f>COUNTIF(X24:Z24,7)</f>
        <v>1</v>
      </c>
      <c r="AJ24" s="394">
        <f>COUNTIF(X24:Z24,6)</f>
        <v>1</v>
      </c>
    </row>
    <row r="25" spans="1:64" ht="26.45" customHeight="1" x14ac:dyDescent="0.35"/>
    <row r="26" spans="1:64" ht="26.45" customHeight="1" x14ac:dyDescent="0.35"/>
    <row r="27" spans="1:64" s="362" customFormat="1" ht="26.4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363"/>
      <c r="X27" s="363"/>
      <c r="Y27" s="363"/>
      <c r="Z27" s="363"/>
      <c r="AA27" s="363"/>
      <c r="AB27" s="364">
        <f>MAX(AB30:AB32)</f>
        <v>26</v>
      </c>
      <c r="AC27" s="365">
        <f>SUM(AC30:AC32)</f>
        <v>1</v>
      </c>
      <c r="AD27" s="365"/>
      <c r="AE27" s="364">
        <f>MAX(AE30:AE32)</f>
        <v>2</v>
      </c>
      <c r="AF27" s="363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ht="26.45" customHeight="1" x14ac:dyDescent="0.35">
      <c r="W28" s="607" t="s">
        <v>203</v>
      </c>
      <c r="X28" s="607"/>
      <c r="Y28" s="607"/>
      <c r="Z28" s="607"/>
      <c r="AA28" s="607"/>
      <c r="AB28" s="607"/>
      <c r="AC28" s="607"/>
      <c r="AD28" s="608"/>
      <c r="AE28" s="243"/>
      <c r="AF28" s="243" t="s">
        <v>129</v>
      </c>
      <c r="AG28" s="243" t="s">
        <v>129</v>
      </c>
      <c r="AH28" s="243" t="s">
        <v>129</v>
      </c>
      <c r="AI28" s="243" t="s">
        <v>129</v>
      </c>
      <c r="AJ28" s="243" t="s">
        <v>129</v>
      </c>
    </row>
    <row r="29" spans="1:64" ht="26.45" customHeight="1" x14ac:dyDescent="0.35">
      <c r="W29" s="475" t="s">
        <v>194</v>
      </c>
      <c r="X29" s="244" t="s">
        <v>195</v>
      </c>
      <c r="Y29" s="244" t="s">
        <v>196</v>
      </c>
      <c r="Z29" s="244" t="s">
        <v>197</v>
      </c>
      <c r="AA29" s="245"/>
      <c r="AB29" s="245" t="s">
        <v>198</v>
      </c>
      <c r="AC29" s="246"/>
      <c r="AD29" s="245" t="s">
        <v>199</v>
      </c>
      <c r="AE29" s="245" t="s">
        <v>200</v>
      </c>
      <c r="AF29" s="243">
        <v>10</v>
      </c>
      <c r="AG29" s="243">
        <v>9</v>
      </c>
      <c r="AH29" s="243">
        <v>8</v>
      </c>
      <c r="AI29" s="243">
        <v>7</v>
      </c>
      <c r="AJ29" s="243">
        <v>6</v>
      </c>
    </row>
    <row r="30" spans="1:64" ht="26.45" customHeight="1" x14ac:dyDescent="0.35">
      <c r="W30" s="476" t="str">
        <f>W22</f>
        <v>GOYEC LUDOVIC</v>
      </c>
      <c r="X30" s="554"/>
      <c r="Y30" s="554"/>
      <c r="Z30" s="554"/>
      <c r="AA30" s="383"/>
      <c r="AB30" s="383" t="str">
        <f>IF(X30="","",SUM(X30:Z30))</f>
        <v/>
      </c>
      <c r="AC30" s="382">
        <f>IF(AB30=$AB$27,1,0)</f>
        <v>0</v>
      </c>
      <c r="AD30" s="383" t="str">
        <f>IF(AB30="","",IF(AC30=0,0,IF($AC$27&gt;1,1,2)))</f>
        <v/>
      </c>
      <c r="AE30" s="383" t="str">
        <f>IF(AD30="","",AE22+AD30)</f>
        <v/>
      </c>
      <c r="AF30" s="392">
        <f>COUNTIF(X30:Z30,10)</f>
        <v>0</v>
      </c>
      <c r="AG30" s="392">
        <f>COUNTIF(X30:Z30,9)</f>
        <v>0</v>
      </c>
      <c r="AH30" s="392">
        <f>COUNTIF(X30:Z30,8)</f>
        <v>0</v>
      </c>
      <c r="AI30" s="392">
        <f>COUNTIF(X30:Z30,7)</f>
        <v>0</v>
      </c>
      <c r="AJ30" s="392">
        <f>COUNTIF(X30:Z30,6)</f>
        <v>0</v>
      </c>
    </row>
    <row r="31" spans="1:64" ht="26.45" customHeight="1" x14ac:dyDescent="0.35">
      <c r="W31" s="477" t="str">
        <f>W23</f>
        <v>ROBERT SOPHIE</v>
      </c>
      <c r="X31" s="555">
        <v>9</v>
      </c>
      <c r="Y31" s="555">
        <v>9</v>
      </c>
      <c r="Z31" s="555">
        <v>7</v>
      </c>
      <c r="AA31" s="385"/>
      <c r="AB31" s="385">
        <f>IF(X31="","",SUM(X31:Z31))</f>
        <v>25</v>
      </c>
      <c r="AC31" s="384">
        <f>IF(AB31=$AB$27,1,0)</f>
        <v>0</v>
      </c>
      <c r="AD31" s="385">
        <f>IF(AB31="","",IF(AC31=0,0,IF($AC$27&gt;1,1,2)))</f>
        <v>0</v>
      </c>
      <c r="AE31" s="385">
        <f>IF(AD31="","",AE23+AD31)</f>
        <v>0</v>
      </c>
      <c r="AF31" s="393">
        <f>COUNTIF(X31:Z31,10)</f>
        <v>0</v>
      </c>
      <c r="AG31" s="393">
        <f>COUNTIF(X31:Z31,9)</f>
        <v>2</v>
      </c>
      <c r="AH31" s="393">
        <f>COUNTIF(X31:Z31,8)</f>
        <v>0</v>
      </c>
      <c r="AI31" s="393">
        <f>COUNTIF(X31:Z31,7)</f>
        <v>1</v>
      </c>
      <c r="AJ31" s="393">
        <f>COUNTIF(X31:Z31,6)</f>
        <v>0</v>
      </c>
    </row>
    <row r="32" spans="1:64" ht="26.45" customHeight="1" x14ac:dyDescent="0.35">
      <c r="W32" s="478" t="str">
        <f>W24</f>
        <v>VERITE ALEXIS</v>
      </c>
      <c r="X32" s="556">
        <v>9</v>
      </c>
      <c r="Y32" s="556">
        <v>9</v>
      </c>
      <c r="Z32" s="556">
        <v>8</v>
      </c>
      <c r="AA32" s="387"/>
      <c r="AB32" s="387">
        <f>IF(X32="","",SUM(X32:Z32))</f>
        <v>26</v>
      </c>
      <c r="AC32" s="386">
        <f>IF(AB32=$AB$27,1,0)</f>
        <v>1</v>
      </c>
      <c r="AD32" s="387">
        <f>IF(AB32="","",IF(AC32=0,0,IF($AC$27&gt;1,1,2)))</f>
        <v>2</v>
      </c>
      <c r="AE32" s="387">
        <f>IF(AD32="","",AE24+AD32)</f>
        <v>2</v>
      </c>
      <c r="AF32" s="394">
        <f>COUNTIF(X32:Z32,10)</f>
        <v>0</v>
      </c>
      <c r="AG32" s="394">
        <f>COUNTIF(X32:Z32,9)</f>
        <v>2</v>
      </c>
      <c r="AH32" s="394">
        <f>COUNTIF(X32:Z32,8)</f>
        <v>1</v>
      </c>
      <c r="AI32" s="394">
        <f>COUNTIF(X32:Z32,7)</f>
        <v>0</v>
      </c>
      <c r="AJ32" s="394">
        <f>COUNTIF(X32:Z32,6)</f>
        <v>0</v>
      </c>
    </row>
    <row r="33" spans="1:64" ht="26.45" customHeight="1" x14ac:dyDescent="0.35"/>
    <row r="34" spans="1:64" ht="26.45" customHeight="1" x14ac:dyDescent="0.35"/>
    <row r="35" spans="1:64" s="362" customFormat="1" ht="26.4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63"/>
      <c r="X35" s="363"/>
      <c r="Y35" s="363"/>
      <c r="Z35" s="363"/>
      <c r="AA35" s="363"/>
      <c r="AB35" s="364">
        <f>MAX(AB38:AB40)</f>
        <v>0</v>
      </c>
      <c r="AC35" s="365">
        <f>SUM(AC38:AC40)</f>
        <v>0</v>
      </c>
      <c r="AD35" s="365"/>
      <c r="AE35" s="364">
        <f>MAX(AE38:AE40)</f>
        <v>0</v>
      </c>
      <c r="AF35" s="363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ht="26.45" customHeight="1" x14ac:dyDescent="0.35">
      <c r="W36" s="607" t="s">
        <v>204</v>
      </c>
      <c r="X36" s="607"/>
      <c r="Y36" s="607"/>
      <c r="Z36" s="607"/>
      <c r="AA36" s="607"/>
      <c r="AB36" s="607"/>
      <c r="AC36" s="607"/>
      <c r="AD36" s="608"/>
      <c r="AE36" s="243"/>
      <c r="AF36" s="243" t="s">
        <v>129</v>
      </c>
      <c r="AG36" s="243" t="s">
        <v>129</v>
      </c>
      <c r="AH36" s="243" t="s">
        <v>129</v>
      </c>
      <c r="AI36" s="243" t="s">
        <v>129</v>
      </c>
      <c r="AJ36" s="243" t="s">
        <v>129</v>
      </c>
    </row>
    <row r="37" spans="1:64" ht="38.25" customHeight="1" x14ac:dyDescent="0.35">
      <c r="W37" s="475" t="s">
        <v>194</v>
      </c>
      <c r="X37" s="244" t="s">
        <v>195</v>
      </c>
      <c r="Y37" s="244" t="s">
        <v>196</v>
      </c>
      <c r="Z37" s="244" t="s">
        <v>197</v>
      </c>
      <c r="AA37" s="245"/>
      <c r="AB37" s="245" t="s">
        <v>198</v>
      </c>
      <c r="AC37" s="246"/>
      <c r="AD37" s="245" t="s">
        <v>199</v>
      </c>
      <c r="AE37" s="245" t="s">
        <v>200</v>
      </c>
      <c r="AF37" s="243">
        <v>10</v>
      </c>
      <c r="AG37" s="243">
        <v>9</v>
      </c>
      <c r="AH37" s="243">
        <v>8</v>
      </c>
      <c r="AI37" s="243">
        <v>7</v>
      </c>
      <c r="AJ37" s="243">
        <v>6</v>
      </c>
    </row>
    <row r="38" spans="1:64" ht="26.45" customHeight="1" x14ac:dyDescent="0.35">
      <c r="W38" s="476" t="str">
        <f>W30</f>
        <v>GOYEC LUDOVIC</v>
      </c>
      <c r="X38" s="554"/>
      <c r="Y38" s="554"/>
      <c r="Z38" s="554"/>
      <c r="AA38" s="383"/>
      <c r="AB38" s="383" t="str">
        <f>IF(X38="","",SUM(X38:Z38))</f>
        <v/>
      </c>
      <c r="AC38" s="382">
        <f>IF(AB38=$AB$35,1,0)</f>
        <v>0</v>
      </c>
      <c r="AD38" s="383" t="str">
        <f>IF(AB38="","",IF(AC38=0,0,IF($AC$35&gt;1,1,2)))</f>
        <v/>
      </c>
      <c r="AE38" s="383" t="str">
        <f>IF(AD38="","",AE30+AD38)</f>
        <v/>
      </c>
      <c r="AF38" s="392">
        <f>COUNTIF(X38:Z38,10)</f>
        <v>0</v>
      </c>
      <c r="AG38" s="392">
        <f>COUNTIF(X38:Z38,9)</f>
        <v>0</v>
      </c>
      <c r="AH38" s="392">
        <f>COUNTIF(X38:Z38,8)</f>
        <v>0</v>
      </c>
      <c r="AI38" s="392">
        <f>COUNTIF(X38:Z38,7)</f>
        <v>0</v>
      </c>
      <c r="AJ38" s="392">
        <f>COUNTIF(X38:Z38,6)</f>
        <v>0</v>
      </c>
    </row>
    <row r="39" spans="1:64" ht="26.45" customHeight="1" x14ac:dyDescent="0.35">
      <c r="W39" s="477" t="str">
        <f>W31</f>
        <v>ROBERT SOPHIE</v>
      </c>
      <c r="X39" s="555"/>
      <c r="Y39" s="555"/>
      <c r="Z39" s="555"/>
      <c r="AA39" s="385"/>
      <c r="AB39" s="385" t="str">
        <f>IF(X39="","",SUM(X39:Z39))</f>
        <v/>
      </c>
      <c r="AC39" s="384">
        <f>IF(AB39=$AB$35,1,0)</f>
        <v>0</v>
      </c>
      <c r="AD39" s="385" t="str">
        <f>IF(AB39="","",IF(AC39=0,0,IF($AC$35&gt;1,1,2)))</f>
        <v/>
      </c>
      <c r="AE39" s="385" t="str">
        <f>IF(AD39="","",AE31+AD39)</f>
        <v/>
      </c>
      <c r="AF39" s="393">
        <f>COUNTIF(X39:Z39,10)</f>
        <v>0</v>
      </c>
      <c r="AG39" s="393">
        <f>COUNTIF(X39:Z39,9)</f>
        <v>0</v>
      </c>
      <c r="AH39" s="393">
        <f>COUNTIF(X39:Z39,8)</f>
        <v>0</v>
      </c>
      <c r="AI39" s="393">
        <f>COUNTIF(X39:Z39,7)</f>
        <v>0</v>
      </c>
      <c r="AJ39" s="393">
        <f>COUNTIF(X39:Z39,6)</f>
        <v>0</v>
      </c>
    </row>
    <row r="40" spans="1:64" ht="26.45" customHeight="1" x14ac:dyDescent="0.35">
      <c r="W40" s="478" t="str">
        <f>W32</f>
        <v>VERITE ALEXIS</v>
      </c>
      <c r="X40" s="556"/>
      <c r="Y40" s="556"/>
      <c r="Z40" s="556"/>
      <c r="AA40" s="387"/>
      <c r="AB40" s="387" t="str">
        <f>IF(X40="","",SUM(X40:Z40))</f>
        <v/>
      </c>
      <c r="AC40" s="386">
        <f>IF(AB40=$AB$35,1,0)</f>
        <v>0</v>
      </c>
      <c r="AD40" s="387" t="str">
        <f>IF(AB40="","",IF(AC40=0,0,IF($AC$35&gt;1,1,2)))</f>
        <v/>
      </c>
      <c r="AE40" s="387" t="str">
        <f>IF(AD40="","",AE32+AD40)</f>
        <v/>
      </c>
      <c r="AF40" s="394">
        <f>COUNTIF(X40:Z40,10)</f>
        <v>0</v>
      </c>
      <c r="AG40" s="394">
        <f>COUNTIF(X40:Z40,9)</f>
        <v>0</v>
      </c>
      <c r="AH40" s="394">
        <f>COUNTIF(X40:Z40,8)</f>
        <v>0</v>
      </c>
      <c r="AI40" s="394">
        <f>COUNTIF(X40:Z40,7)</f>
        <v>0</v>
      </c>
      <c r="AJ40" s="394">
        <f>COUNTIF(X40:Z40,6)</f>
        <v>0</v>
      </c>
    </row>
    <row r="41" spans="1:64" ht="26.45" customHeight="1" x14ac:dyDescent="0.35"/>
    <row r="42" spans="1:64" ht="26.45" customHeight="1" x14ac:dyDescent="0.35"/>
    <row r="43" spans="1:64" s="362" customFormat="1" ht="26.4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363"/>
      <c r="X43" s="363"/>
      <c r="Y43" s="363"/>
      <c r="Z43" s="363"/>
      <c r="AA43" s="363"/>
      <c r="AB43" s="364">
        <f>MAX(AB46:AB48)</f>
        <v>0</v>
      </c>
      <c r="AC43" s="365">
        <f>SUM(AC46:AC48)</f>
        <v>0</v>
      </c>
      <c r="AD43" s="365"/>
      <c r="AE43" s="364">
        <f>MAX(AE46:AE48)</f>
        <v>0</v>
      </c>
      <c r="AF43" s="36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</row>
    <row r="44" spans="1:64" ht="26.45" customHeight="1" x14ac:dyDescent="0.35">
      <c r="W44" s="606" t="s">
        <v>205</v>
      </c>
      <c r="X44" s="607"/>
      <c r="Y44" s="607"/>
      <c r="Z44" s="607"/>
      <c r="AA44" s="607"/>
      <c r="AB44" s="607"/>
      <c r="AC44" s="607"/>
      <c r="AD44" s="608"/>
      <c r="AE44" s="243"/>
      <c r="AF44" s="243" t="s">
        <v>129</v>
      </c>
      <c r="AG44" s="243" t="s">
        <v>129</v>
      </c>
      <c r="AH44" s="243" t="s">
        <v>129</v>
      </c>
      <c r="AI44" s="243" t="s">
        <v>129</v>
      </c>
      <c r="AJ44" s="243" t="s">
        <v>129</v>
      </c>
    </row>
    <row r="45" spans="1:64" ht="26.45" customHeight="1" x14ac:dyDescent="0.35">
      <c r="W45" s="245" t="s">
        <v>194</v>
      </c>
      <c r="X45" s="244" t="s">
        <v>195</v>
      </c>
      <c r="Y45" s="244" t="s">
        <v>196</v>
      </c>
      <c r="Z45" s="244" t="s">
        <v>197</v>
      </c>
      <c r="AA45" s="245"/>
      <c r="AB45" s="245" t="s">
        <v>198</v>
      </c>
      <c r="AC45" s="246"/>
      <c r="AD45" s="245" t="s">
        <v>199</v>
      </c>
      <c r="AE45" s="245" t="s">
        <v>200</v>
      </c>
      <c r="AF45" s="243">
        <v>10</v>
      </c>
      <c r="AG45" s="243">
        <v>9</v>
      </c>
      <c r="AH45" s="243">
        <v>8</v>
      </c>
      <c r="AI45" s="243">
        <v>7</v>
      </c>
      <c r="AJ45" s="243">
        <v>6</v>
      </c>
    </row>
    <row r="46" spans="1:64" ht="26.45" customHeight="1" x14ac:dyDescent="0.35">
      <c r="W46" s="382" t="str">
        <f>W38</f>
        <v>GOYEC LUDOVIC</v>
      </c>
      <c r="X46" s="554"/>
      <c r="Y46" s="554"/>
      <c r="Z46" s="554"/>
      <c r="AA46" s="383"/>
      <c r="AB46" s="383" t="str">
        <f>IF(X46="","",SUM(X46:Z46))</f>
        <v/>
      </c>
      <c r="AC46" s="382">
        <f>IF(AB46=$AB$43,1,0)</f>
        <v>0</v>
      </c>
      <c r="AD46" s="383" t="str">
        <f>IF(AB46="","",IF(AC46=0,0,IF($AC$43&gt;1,1,2)))</f>
        <v/>
      </c>
      <c r="AE46" s="383" t="str">
        <f>IF(AD46="","",AE38+AD46)</f>
        <v/>
      </c>
      <c r="AF46" s="392">
        <f>COUNTIF(X46:Z46,10)</f>
        <v>0</v>
      </c>
      <c r="AG46" s="392">
        <f>COUNTIF(X46:Z46,9)</f>
        <v>0</v>
      </c>
      <c r="AH46" s="392">
        <f>COUNTIF(X46:Z46,8)</f>
        <v>0</v>
      </c>
      <c r="AI46" s="392">
        <f>COUNTIF(X46:Z46,7)</f>
        <v>0</v>
      </c>
      <c r="AJ46" s="392">
        <f>COUNTIF(X46:Z46,6)</f>
        <v>0</v>
      </c>
    </row>
    <row r="47" spans="1:64" ht="26.45" customHeight="1" x14ac:dyDescent="0.35">
      <c r="W47" s="384" t="str">
        <f>W39</f>
        <v>ROBERT SOPHIE</v>
      </c>
      <c r="X47" s="555"/>
      <c r="Y47" s="555"/>
      <c r="Z47" s="555"/>
      <c r="AA47" s="385"/>
      <c r="AB47" s="385" t="str">
        <f>IF(X47="","",SUM(X47:Z47))</f>
        <v/>
      </c>
      <c r="AC47" s="384">
        <f>IF(AB47=$AB$43,1,0)</f>
        <v>0</v>
      </c>
      <c r="AD47" s="385" t="str">
        <f>IF(AB47="","",IF(AC47=0,0,IF($AC$43&gt;1,1,2)))</f>
        <v/>
      </c>
      <c r="AE47" s="385" t="str">
        <f>IF(AD47="","",AE39+AD47)</f>
        <v/>
      </c>
      <c r="AF47" s="393">
        <f>COUNTIF(X47:Z47,10)</f>
        <v>0</v>
      </c>
      <c r="AG47" s="393">
        <f>COUNTIF(X47:Z47,9)</f>
        <v>0</v>
      </c>
      <c r="AH47" s="393">
        <f>COUNTIF(X47:Z47,8)</f>
        <v>0</v>
      </c>
      <c r="AI47" s="393">
        <f>COUNTIF(X47:Z47,7)</f>
        <v>0</v>
      </c>
      <c r="AJ47" s="393">
        <f>COUNTIF(X47:Z47,6)</f>
        <v>0</v>
      </c>
    </row>
    <row r="48" spans="1:64" ht="26.45" customHeight="1" x14ac:dyDescent="0.35">
      <c r="W48" s="386" t="str">
        <f>W40</f>
        <v>VERITE ALEXIS</v>
      </c>
      <c r="X48" s="556"/>
      <c r="Y48" s="556"/>
      <c r="Z48" s="556"/>
      <c r="AA48" s="387"/>
      <c r="AB48" s="387" t="str">
        <f>IF(X48="","",SUM(X48:Z48))</f>
        <v/>
      </c>
      <c r="AC48" s="386">
        <f>IF(AB48=$AB$43,1,0)</f>
        <v>0</v>
      </c>
      <c r="AD48" s="387" t="str">
        <f>IF(AB48="","",IF(AC48=0,0,IF($AC$43&gt;1,1,2)))</f>
        <v/>
      </c>
      <c r="AE48" s="387" t="str">
        <f>IF(AD48="","",AE40+AD48)</f>
        <v/>
      </c>
      <c r="AF48" s="394">
        <f>COUNTIF(X48:Z48,10)</f>
        <v>0</v>
      </c>
      <c r="AG48" s="394">
        <f>COUNTIF(X48:Z48,9)</f>
        <v>0</v>
      </c>
      <c r="AH48" s="394">
        <f>COUNTIF(X48:Z48,8)</f>
        <v>0</v>
      </c>
      <c r="AI48" s="394">
        <f>COUNTIF(X48:Z48,7)</f>
        <v>0</v>
      </c>
      <c r="AJ48" s="394">
        <f>COUNTIF(X48:Z48,6)</f>
        <v>0</v>
      </c>
    </row>
    <row r="49" spans="1:64" ht="26.45" customHeight="1" x14ac:dyDescent="0.35"/>
    <row r="50" spans="1:64" ht="26.45" customHeight="1" x14ac:dyDescent="0.35"/>
    <row r="51" spans="1:64" s="362" customFormat="1" ht="26.4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363"/>
      <c r="X51" s="363"/>
      <c r="Y51" s="363"/>
      <c r="Z51" s="363"/>
      <c r="AA51" s="363"/>
      <c r="AB51" s="364">
        <f>MAX(AB54:AB56)</f>
        <v>0</v>
      </c>
      <c r="AC51" s="365">
        <f>SUM(AC54:AC56)</f>
        <v>0</v>
      </c>
      <c r="AD51" s="365"/>
      <c r="AE51" s="364">
        <f>MAX(AE54:AE56)</f>
        <v>0</v>
      </c>
      <c r="AF51" s="363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64" ht="26.45" customHeight="1" x14ac:dyDescent="0.35">
      <c r="W52" s="606" t="s">
        <v>206</v>
      </c>
      <c r="X52" s="607"/>
      <c r="Y52" s="607"/>
      <c r="Z52" s="607"/>
      <c r="AA52" s="607"/>
      <c r="AB52" s="607"/>
      <c r="AC52" s="607"/>
      <c r="AD52" s="608"/>
      <c r="AE52" s="243"/>
      <c r="AF52" s="243" t="s">
        <v>129</v>
      </c>
      <c r="AG52" s="243" t="s">
        <v>129</v>
      </c>
      <c r="AH52" s="243" t="s">
        <v>129</v>
      </c>
      <c r="AI52" s="243" t="s">
        <v>129</v>
      </c>
      <c r="AJ52" s="243" t="s">
        <v>129</v>
      </c>
    </row>
    <row r="53" spans="1:64" ht="26.45" customHeight="1" x14ac:dyDescent="0.35">
      <c r="W53" s="245" t="s">
        <v>194</v>
      </c>
      <c r="X53" s="244" t="s">
        <v>195</v>
      </c>
      <c r="Y53" s="244" t="s">
        <v>196</v>
      </c>
      <c r="Z53" s="244" t="s">
        <v>197</v>
      </c>
      <c r="AA53" s="245"/>
      <c r="AB53" s="245" t="s">
        <v>207</v>
      </c>
      <c r="AC53" s="246"/>
      <c r="AD53" s="245" t="s">
        <v>199</v>
      </c>
      <c r="AE53" s="245" t="s">
        <v>200</v>
      </c>
      <c r="AF53" s="243">
        <v>10</v>
      </c>
      <c r="AG53" s="243">
        <v>9</v>
      </c>
      <c r="AH53" s="243">
        <v>8</v>
      </c>
      <c r="AI53" s="243">
        <v>7</v>
      </c>
      <c r="AJ53" s="243">
        <v>6</v>
      </c>
    </row>
    <row r="54" spans="1:64" ht="26.45" customHeight="1" x14ac:dyDescent="0.35">
      <c r="W54" s="382" t="str">
        <f>W46</f>
        <v>GOYEC LUDOVIC</v>
      </c>
      <c r="X54" s="554"/>
      <c r="Y54" s="554"/>
      <c r="Z54" s="554"/>
      <c r="AA54" s="383"/>
      <c r="AB54" s="383" t="str">
        <f>IF(X54="","",SUM(X54:Z54))</f>
        <v/>
      </c>
      <c r="AC54" s="382">
        <f>IF(AB54=$AB$51,1,0)</f>
        <v>0</v>
      </c>
      <c r="AD54" s="383" t="str">
        <f>IF(AB54="","",IF(AC54=0,0,IF($AC$51&gt;1,1,2)))</f>
        <v/>
      </c>
      <c r="AE54" s="383" t="str">
        <f>IF(AD54="","",AE46+AD54)</f>
        <v/>
      </c>
      <c r="AF54" s="392">
        <f>COUNTIF(X54:Z54,10)</f>
        <v>0</v>
      </c>
      <c r="AG54" s="392">
        <f>COUNTIF(X54:Z54,9)</f>
        <v>0</v>
      </c>
      <c r="AH54" s="392">
        <f>COUNTIF(X54:Z54,8)</f>
        <v>0</v>
      </c>
      <c r="AI54" s="392">
        <f>COUNTIF(X54:Z54,7)</f>
        <v>0</v>
      </c>
      <c r="AJ54" s="392">
        <f>COUNTIF(X54:Z54,6)</f>
        <v>0</v>
      </c>
    </row>
    <row r="55" spans="1:64" ht="26.45" customHeight="1" x14ac:dyDescent="0.35">
      <c r="W55" s="384" t="str">
        <f>W47</f>
        <v>ROBERT SOPHIE</v>
      </c>
      <c r="X55" s="555"/>
      <c r="Y55" s="555"/>
      <c r="Z55" s="555"/>
      <c r="AA55" s="385"/>
      <c r="AB55" s="385" t="str">
        <f>IF(X55="","",SUM(X55:Z55))</f>
        <v/>
      </c>
      <c r="AC55" s="384">
        <f>IF(AB55=$AB$51,1,0)</f>
        <v>0</v>
      </c>
      <c r="AD55" s="385" t="str">
        <f>IF(AB55="","",IF(AC55=0,0,IF($AC$51&gt;1,1,2)))</f>
        <v/>
      </c>
      <c r="AE55" s="385" t="str">
        <f>IF(AD55="","",AE47+AD55)</f>
        <v/>
      </c>
      <c r="AF55" s="393">
        <f>COUNTIF(X55:Z55,10)</f>
        <v>0</v>
      </c>
      <c r="AG55" s="393">
        <f>COUNTIF(X55:Z55,9)</f>
        <v>0</v>
      </c>
      <c r="AH55" s="393">
        <f>COUNTIF(X55:Z55,8)</f>
        <v>0</v>
      </c>
      <c r="AI55" s="393">
        <f>COUNTIF(X55:Z55,7)</f>
        <v>0</v>
      </c>
      <c r="AJ55" s="393">
        <f>COUNTIF(X55:Z55,6)</f>
        <v>0</v>
      </c>
    </row>
    <row r="56" spans="1:64" ht="26.45" customHeight="1" x14ac:dyDescent="0.35">
      <c r="W56" s="386" t="str">
        <f>W48</f>
        <v>VERITE ALEXIS</v>
      </c>
      <c r="X56" s="556"/>
      <c r="Y56" s="556"/>
      <c r="Z56" s="556"/>
      <c r="AA56" s="387"/>
      <c r="AB56" s="387" t="str">
        <f>IF(X56="","",SUM(X56:Z56))</f>
        <v/>
      </c>
      <c r="AC56" s="386">
        <f>IF(AB56=$AB$51,1,0)</f>
        <v>0</v>
      </c>
      <c r="AD56" s="387" t="str">
        <f>IF(AB56="","",IF(AC56=0,0,IF($AC$51&gt;1,1,2)))</f>
        <v/>
      </c>
      <c r="AE56" s="387" t="str">
        <f>IF(AD56="","",AE48+AD56)</f>
        <v/>
      </c>
      <c r="AF56" s="394">
        <f>COUNTIF(X56:Z56,10)</f>
        <v>0</v>
      </c>
      <c r="AG56" s="394">
        <f>COUNTIF(X56:Z56,9)</f>
        <v>0</v>
      </c>
      <c r="AH56" s="394">
        <f>COUNTIF(X56:Z56,8)</f>
        <v>0</v>
      </c>
      <c r="AI56" s="394">
        <f>COUNTIF(X56:Z56,7)</f>
        <v>0</v>
      </c>
      <c r="AJ56" s="394">
        <f>COUNTIF(X56:Z56,6)</f>
        <v>0</v>
      </c>
    </row>
    <row r="57" spans="1:64" ht="26.45" customHeight="1" x14ac:dyDescent="0.35"/>
    <row r="58" spans="1:64" ht="26.45" customHeight="1" x14ac:dyDescent="0.35"/>
    <row r="59" spans="1:64" s="362" customFormat="1" ht="26.4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 s="363"/>
      <c r="X59" s="363"/>
      <c r="Y59" s="363"/>
      <c r="Z59" s="363"/>
      <c r="AA59" s="363"/>
      <c r="AB59" s="364">
        <f>MAX(AB62:AB64)</f>
        <v>0</v>
      </c>
      <c r="AC59" s="365">
        <f>SUM(AC62:AC64)</f>
        <v>0</v>
      </c>
      <c r="AD59" s="365"/>
      <c r="AE59" s="364">
        <f>MAX(AE62:AE64)</f>
        <v>0</v>
      </c>
      <c r="AF59" s="363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64" ht="26.45" customHeight="1" x14ac:dyDescent="0.35">
      <c r="W60" s="606" t="s">
        <v>208</v>
      </c>
      <c r="X60" s="607"/>
      <c r="Y60" s="607"/>
      <c r="Z60" s="607"/>
      <c r="AA60" s="607"/>
      <c r="AB60" s="607"/>
      <c r="AC60" s="607"/>
      <c r="AD60" s="608"/>
      <c r="AE60" s="250"/>
      <c r="AF60" s="250" t="s">
        <v>129</v>
      </c>
      <c r="AG60" s="250" t="s">
        <v>129</v>
      </c>
      <c r="AH60" s="250" t="s">
        <v>129</v>
      </c>
      <c r="AI60" s="250" t="s">
        <v>129</v>
      </c>
      <c r="AJ60" s="250" t="s">
        <v>129</v>
      </c>
    </row>
    <row r="61" spans="1:64" ht="26.45" customHeight="1" x14ac:dyDescent="0.35">
      <c r="W61" s="251" t="s">
        <v>194</v>
      </c>
      <c r="X61" s="244" t="s">
        <v>195</v>
      </c>
      <c r="Y61" s="244" t="s">
        <v>196</v>
      </c>
      <c r="Z61" s="244" t="s">
        <v>197</v>
      </c>
      <c r="AA61" s="251"/>
      <c r="AB61" s="251" t="s">
        <v>198</v>
      </c>
      <c r="AC61" s="252"/>
      <c r="AD61" s="251" t="s">
        <v>199</v>
      </c>
      <c r="AE61" s="251" t="s">
        <v>200</v>
      </c>
      <c r="AF61" s="250">
        <v>10</v>
      </c>
      <c r="AG61" s="250">
        <v>9</v>
      </c>
      <c r="AH61" s="250">
        <v>8</v>
      </c>
      <c r="AI61" s="250">
        <v>7</v>
      </c>
      <c r="AJ61" s="250">
        <v>6</v>
      </c>
    </row>
    <row r="62" spans="1:64" ht="26.45" customHeight="1" x14ac:dyDescent="0.35">
      <c r="W62" s="382" t="str">
        <f>W54</f>
        <v>GOYEC LUDOVIC</v>
      </c>
      <c r="X62" s="554"/>
      <c r="Y62" s="554"/>
      <c r="Z62" s="554"/>
      <c r="AA62" s="383"/>
      <c r="AB62" s="383" t="str">
        <f>IF(X62="","",SUM(X62:Z62))</f>
        <v/>
      </c>
      <c r="AC62" s="382">
        <f>IF(AB62=$AB$59,1,0)</f>
        <v>0</v>
      </c>
      <c r="AD62" s="383" t="str">
        <f>IF(AB62="","",IF(AC62=0,0,IF($AC$59&gt;1,1,2)))</f>
        <v/>
      </c>
      <c r="AE62" s="383" t="str">
        <f>IF(AD62="","",AE54+AD62)</f>
        <v/>
      </c>
      <c r="AF62" s="395">
        <f>COUNTIF(X62:Z62,10)</f>
        <v>0</v>
      </c>
      <c r="AG62" s="395">
        <f>COUNTIF(X62:Z62,9)</f>
        <v>0</v>
      </c>
      <c r="AH62" s="395">
        <f>COUNTIF(X62:Z62,8)</f>
        <v>0</v>
      </c>
      <c r="AI62" s="395">
        <f>COUNTIF(X62:Z62,7)</f>
        <v>0</v>
      </c>
      <c r="AJ62" s="395">
        <f>COUNTIF(X62:Z62,6)</f>
        <v>0</v>
      </c>
    </row>
    <row r="63" spans="1:64" ht="26.45" customHeight="1" x14ac:dyDescent="0.35">
      <c r="W63" s="384" t="str">
        <f>W55</f>
        <v>ROBERT SOPHIE</v>
      </c>
      <c r="X63" s="555"/>
      <c r="Y63" s="555"/>
      <c r="Z63" s="555"/>
      <c r="AA63" s="385"/>
      <c r="AB63" s="385" t="str">
        <f>IF(X63="","",SUM(X63:Z63))</f>
        <v/>
      </c>
      <c r="AC63" s="384">
        <f>IF(AB63=$AB$59,1,0)</f>
        <v>0</v>
      </c>
      <c r="AD63" s="385" t="str">
        <f>IF(AB63="","",IF(AC63=0,0,IF($AC$59&gt;1,1,2)))</f>
        <v/>
      </c>
      <c r="AE63" s="385" t="str">
        <f>IF(AD63="","",AE55+AD63)</f>
        <v/>
      </c>
      <c r="AF63" s="396">
        <f>COUNTIF(X63:Z63,10)</f>
        <v>0</v>
      </c>
      <c r="AG63" s="396">
        <f>COUNTIF(X63:Z63,9)</f>
        <v>0</v>
      </c>
      <c r="AH63" s="396">
        <f>COUNTIF(X63:Z63,8)</f>
        <v>0</v>
      </c>
      <c r="AI63" s="396">
        <f>COUNTIF(X63:Z63,7)</f>
        <v>0</v>
      </c>
      <c r="AJ63" s="396">
        <f>COUNTIF(X63:Z63,6)</f>
        <v>0</v>
      </c>
    </row>
    <row r="64" spans="1:64" ht="26.45" customHeight="1" x14ac:dyDescent="0.35">
      <c r="W64" s="386" t="str">
        <f>W56</f>
        <v>VERITE ALEXIS</v>
      </c>
      <c r="X64" s="556"/>
      <c r="Y64" s="556"/>
      <c r="Z64" s="556"/>
      <c r="AA64" s="387"/>
      <c r="AB64" s="387" t="str">
        <f>IF(X64="","",SUM(X64:Z64))</f>
        <v/>
      </c>
      <c r="AC64" s="386">
        <f>IF(AB64=$AB$59,1,0)</f>
        <v>0</v>
      </c>
      <c r="AD64" s="387" t="str">
        <f>IF(AB64="","",IF(AC64=0,0,IF($AC$59&gt;1,1,2)))</f>
        <v/>
      </c>
      <c r="AE64" s="387" t="str">
        <f>IF(AD64="","",AE56+AD64)</f>
        <v/>
      </c>
      <c r="AF64" s="397">
        <f>COUNTIF(X64:Z64,10)</f>
        <v>0</v>
      </c>
      <c r="AG64" s="397">
        <f>COUNTIF(X64:Z64,9)</f>
        <v>0</v>
      </c>
      <c r="AH64" s="397">
        <f>COUNTIF(X64:Z64,8)</f>
        <v>0</v>
      </c>
      <c r="AI64" s="397">
        <f>COUNTIF(X64:Z64,7)</f>
        <v>0</v>
      </c>
      <c r="AJ64" s="397">
        <f>COUNTIF(X64:Z64,6)</f>
        <v>0</v>
      </c>
    </row>
    <row r="65" spans="23:62" ht="26.45" customHeight="1" thickBot="1" x14ac:dyDescent="0.4"/>
    <row r="66" spans="23:62" x14ac:dyDescent="0.35">
      <c r="W66" s="609" t="s">
        <v>209</v>
      </c>
      <c r="X66" s="610"/>
      <c r="Y66" s="610"/>
      <c r="Z66" s="610"/>
      <c r="AA66" s="610"/>
      <c r="AB66" s="610"/>
      <c r="AC66" s="610"/>
      <c r="AD66" s="610"/>
      <c r="AE66" s="610"/>
      <c r="AF66" s="611"/>
      <c r="AG66" s="253">
        <f>MAX(AG69:AG71)</f>
        <v>0</v>
      </c>
      <c r="AH66" s="254">
        <f>SUM(AH69:AH71)</f>
        <v>0</v>
      </c>
      <c r="AI66" s="255"/>
      <c r="AJ66" s="256">
        <f>MAX(AJ69:AJ71)</f>
        <v>0</v>
      </c>
      <c r="AK66" s="367">
        <f>SUM(AK69:AK71)</f>
        <v>0</v>
      </c>
      <c r="AL66" s="368"/>
      <c r="AM66" s="369">
        <f>MAX(AM69:AM71)</f>
        <v>0</v>
      </c>
      <c r="AN66" s="367">
        <f>SUM(AN69:AN71)</f>
        <v>0</v>
      </c>
      <c r="AO66" s="368"/>
      <c r="AP66" s="369">
        <f>MAX(AP69:AP71)</f>
        <v>0</v>
      </c>
      <c r="AQ66" s="367">
        <f>SUM(AQ69:AQ71)</f>
        <v>0</v>
      </c>
      <c r="AR66" s="368"/>
      <c r="AS66" s="369">
        <f>MAX(AS69:AS71)</f>
        <v>0</v>
      </c>
      <c r="AT66" s="367">
        <f>SUM(AT69:AT71)</f>
        <v>0</v>
      </c>
      <c r="AU66" s="368"/>
      <c r="AV66" s="369">
        <f>MAX(AV69:AV71)</f>
        <v>0</v>
      </c>
      <c r="AW66" s="367">
        <f>SUM(AW69:AW71)</f>
        <v>0</v>
      </c>
      <c r="AX66" s="368"/>
      <c r="AY66" s="369">
        <f>MAX(AY69:AY71)</f>
        <v>0</v>
      </c>
      <c r="AZ66" s="367">
        <f>SUM(AZ69:AZ71)</f>
        <v>0</v>
      </c>
      <c r="BA66" s="368"/>
      <c r="BB66" s="369">
        <f>MAX(BB69:BB71)</f>
        <v>0</v>
      </c>
      <c r="BC66" s="367">
        <f>SUM(BC69:BC71)</f>
        <v>0</v>
      </c>
      <c r="BD66" s="368"/>
      <c r="BE66" s="615" t="s">
        <v>210</v>
      </c>
      <c r="BF66" s="616"/>
      <c r="BG66" s="616"/>
      <c r="BH66" s="616"/>
      <c r="BI66" s="616"/>
      <c r="BJ66" s="370"/>
    </row>
    <row r="67" spans="23:62" ht="26.25" thickBot="1" x14ac:dyDescent="0.4">
      <c r="W67" s="257" t="s">
        <v>209</v>
      </c>
      <c r="X67" s="258" t="s">
        <v>211</v>
      </c>
      <c r="Y67" s="258" t="s">
        <v>212</v>
      </c>
      <c r="Z67" s="258" t="s">
        <v>213</v>
      </c>
      <c r="AA67" s="258" t="s">
        <v>214</v>
      </c>
      <c r="AB67" s="258" t="s">
        <v>215</v>
      </c>
      <c r="AC67" s="258" t="s">
        <v>216</v>
      </c>
      <c r="AD67" s="258" t="s">
        <v>217</v>
      </c>
      <c r="AE67" s="258" t="s">
        <v>218</v>
      </c>
      <c r="AF67" s="259"/>
      <c r="AG67" s="619" t="s">
        <v>219</v>
      </c>
      <c r="AH67" s="620"/>
      <c r="AI67" s="620"/>
      <c r="AJ67" s="621" t="s">
        <v>220</v>
      </c>
      <c r="AK67" s="620"/>
      <c r="AL67" s="622"/>
      <c r="AM67" s="623" t="s">
        <v>221</v>
      </c>
      <c r="AN67" s="624"/>
      <c r="AO67" s="625"/>
      <c r="AP67" s="623" t="s">
        <v>222</v>
      </c>
      <c r="AQ67" s="624"/>
      <c r="AR67" s="625"/>
      <c r="AS67" s="623" t="s">
        <v>223</v>
      </c>
      <c r="AT67" s="624"/>
      <c r="AU67" s="625"/>
      <c r="AV67" s="623" t="s">
        <v>224</v>
      </c>
      <c r="AW67" s="624"/>
      <c r="AX67" s="625"/>
      <c r="AY67" s="623" t="s">
        <v>225</v>
      </c>
      <c r="AZ67" s="624"/>
      <c r="BA67" s="625"/>
      <c r="BB67" s="623" t="s">
        <v>226</v>
      </c>
      <c r="BC67" s="624"/>
      <c r="BD67" s="625"/>
      <c r="BE67" s="617"/>
      <c r="BF67" s="618"/>
      <c r="BG67" s="618"/>
      <c r="BH67" s="618"/>
      <c r="BI67" s="618"/>
      <c r="BJ67" s="371"/>
    </row>
    <row r="68" spans="23:62" ht="103.5" customHeight="1" x14ac:dyDescent="0.35">
      <c r="W68" s="398" t="s">
        <v>194</v>
      </c>
      <c r="X68" s="399" t="s">
        <v>209</v>
      </c>
      <c r="Y68" s="399" t="s">
        <v>209</v>
      </c>
      <c r="Z68" s="399" t="s">
        <v>209</v>
      </c>
      <c r="AA68" s="399" t="s">
        <v>209</v>
      </c>
      <c r="AB68" s="399" t="s">
        <v>209</v>
      </c>
      <c r="AC68" s="399" t="s">
        <v>209</v>
      </c>
      <c r="AD68" s="399" t="s">
        <v>209</v>
      </c>
      <c r="AE68" s="399" t="s">
        <v>209</v>
      </c>
      <c r="AF68" s="400"/>
      <c r="AG68" s="401" t="s">
        <v>198</v>
      </c>
      <c r="AH68" s="402"/>
      <c r="AI68" s="403"/>
      <c r="AJ68" s="404" t="s">
        <v>198</v>
      </c>
      <c r="AK68" s="405"/>
      <c r="AL68" s="406"/>
      <c r="AM68" s="407" t="s">
        <v>198</v>
      </c>
      <c r="AN68" s="405"/>
      <c r="AO68" s="406"/>
      <c r="AP68" s="407" t="s">
        <v>198</v>
      </c>
      <c r="AQ68" s="405"/>
      <c r="AR68" s="406"/>
      <c r="AS68" s="407" t="s">
        <v>198</v>
      </c>
      <c r="AT68" s="405"/>
      <c r="AU68" s="406"/>
      <c r="AV68" s="407" t="s">
        <v>198</v>
      </c>
      <c r="AW68" s="405"/>
      <c r="AX68" s="406"/>
      <c r="AY68" s="407" t="s">
        <v>198</v>
      </c>
      <c r="AZ68" s="405"/>
      <c r="BA68" s="406"/>
      <c r="BB68" s="407" t="s">
        <v>198</v>
      </c>
      <c r="BC68" s="405"/>
      <c r="BD68" s="406"/>
      <c r="BE68" s="408">
        <v>10</v>
      </c>
      <c r="BF68" s="409">
        <v>9</v>
      </c>
      <c r="BG68" s="409">
        <v>8</v>
      </c>
      <c r="BH68" s="409">
        <v>7</v>
      </c>
      <c r="BI68" s="409">
        <v>6</v>
      </c>
      <c r="BJ68" s="371"/>
    </row>
    <row r="69" spans="23:62" ht="43.5" x14ac:dyDescent="0.35">
      <c r="W69" s="410" t="str">
        <f>W62</f>
        <v>GOYEC LUDOVIC</v>
      </c>
      <c r="X69" s="411"/>
      <c r="Y69" s="411"/>
      <c r="Z69" s="411"/>
      <c r="AA69" s="411"/>
      <c r="AB69" s="411"/>
      <c r="AC69" s="411"/>
      <c r="AD69" s="411"/>
      <c r="AE69" s="411"/>
      <c r="AF69" s="377"/>
      <c r="AG69" s="377" t="str">
        <f>IF(X69="","",SUM(X69:AE69))</f>
        <v/>
      </c>
      <c r="AH69" s="376">
        <f>IF(AG69=AG66,1,0)</f>
        <v>0</v>
      </c>
      <c r="AI69" s="377" t="str">
        <f>IF(AG69="","",IF(AH69=0,0,IF(AH66&gt;1,1,2)))</f>
        <v/>
      </c>
      <c r="AJ69" s="377" t="str">
        <f>IF(Y69="","",SUM(Y69:Y69))</f>
        <v/>
      </c>
      <c r="AK69" s="382">
        <f>IF(AJ69=AJ66,1,0)</f>
        <v>0</v>
      </c>
      <c r="AL69" s="383" t="str">
        <f>IF(AJ69="","",IF(AK69=0,0,IF(AK66&gt;1,1,2)))</f>
        <v/>
      </c>
      <c r="AM69" s="383" t="str">
        <f>IF(Z69="","",SUM(Z69:Z69))</f>
        <v/>
      </c>
      <c r="AN69" s="382">
        <f>IF(AM69=AM66,1,0)</f>
        <v>0</v>
      </c>
      <c r="AO69" s="383" t="str">
        <f>IF(AM69="","",IF(AN69=0,0,IF(AN66&gt;1,1,2)))</f>
        <v/>
      </c>
      <c r="AP69" s="383" t="str">
        <f>IF(AA69="","",SUM(AA69:AA69))</f>
        <v/>
      </c>
      <c r="AQ69" s="382">
        <f>IF(AP69=AP66,1,0)</f>
        <v>0</v>
      </c>
      <c r="AR69" s="383" t="str">
        <f>IF(AP69="","",IF(AQ69=0,0,IF(AQ66&gt;1,1,2)))</f>
        <v/>
      </c>
      <c r="AS69" s="383" t="str">
        <f>IF(AB69="","",SUM(AB69:AB69))</f>
        <v/>
      </c>
      <c r="AT69" s="382">
        <f>IF(AS69=AS66,1,0)</f>
        <v>0</v>
      </c>
      <c r="AU69" s="383" t="str">
        <f>IF(AS69="","",IF(AT69=0,0,IF(AT66&gt;1,1,2)))</f>
        <v/>
      </c>
      <c r="AV69" s="383" t="str">
        <f>IF(AC69="","",SUM(AC69:AC69))</f>
        <v/>
      </c>
      <c r="AW69" s="382">
        <f>IF(AV69=AV66,1,0)</f>
        <v>0</v>
      </c>
      <c r="AX69" s="383" t="str">
        <f>IF(AV69="","",IF(AW69=0,0,IF(AW66&gt;1,1,2)))</f>
        <v/>
      </c>
      <c r="AY69" s="383" t="str">
        <f>IF(AD69="","",SUM(AD69:AD69))</f>
        <v/>
      </c>
      <c r="AZ69" s="382">
        <f>IF(AY69=AY66,1,0)</f>
        <v>0</v>
      </c>
      <c r="BA69" s="383" t="str">
        <f>IF(AY69="","",IF(AZ69=0,0,IF(AZ66&gt;1,1,2)))</f>
        <v/>
      </c>
      <c r="BB69" s="383" t="str">
        <f>IF(AE69="","",SUM(AE69:AE69))</f>
        <v/>
      </c>
      <c r="BC69" s="382">
        <f>IF(BB69=BB66,1,0)</f>
        <v>0</v>
      </c>
      <c r="BD69" s="383" t="str">
        <f>IF(BB69="","",IF(BC69=0,0,IF(BC66&gt;1,1,2)))</f>
        <v/>
      </c>
      <c r="BE69" s="412">
        <f>COUNTIF(X69:AE69,10)</f>
        <v>0</v>
      </c>
      <c r="BF69" s="412">
        <f>COUNTIF(X69:AE69,9)</f>
        <v>0</v>
      </c>
      <c r="BG69" s="412">
        <f>COUNTIF(X69:AE69,8)</f>
        <v>0</v>
      </c>
      <c r="BH69" s="412">
        <f>COUNTIF(X69:AE69,7)</f>
        <v>0</v>
      </c>
      <c r="BI69" s="412">
        <f>COUNTIF(X69:AC69,6)</f>
        <v>0</v>
      </c>
      <c r="BJ69" s="371"/>
    </row>
    <row r="70" spans="23:62" ht="43.5" x14ac:dyDescent="0.35">
      <c r="W70" s="413" t="str">
        <f>W63</f>
        <v>ROBERT SOPHIE</v>
      </c>
      <c r="X70" s="414"/>
      <c r="Y70" s="414"/>
      <c r="Z70" s="414"/>
      <c r="AA70" s="414"/>
      <c r="AB70" s="414"/>
      <c r="AC70" s="414"/>
      <c r="AD70" s="414"/>
      <c r="AE70" s="414"/>
      <c r="AF70" s="379"/>
      <c r="AG70" s="379" t="str">
        <f>IF(X70="","",SUM(X70:AE70))</f>
        <v/>
      </c>
      <c r="AH70" s="378">
        <f>IF(AG70=AG66,1,0)</f>
        <v>0</v>
      </c>
      <c r="AI70" s="379" t="str">
        <f>IF(AG70="","",IF(AH70=0,0,IF(AH66&gt;1,1,2)))</f>
        <v/>
      </c>
      <c r="AJ70" s="379" t="str">
        <f>IF(Y70="","",SUM(Y70:Y70))</f>
        <v/>
      </c>
      <c r="AK70" s="384">
        <f>IF(AJ70=AJ66,1,0)</f>
        <v>0</v>
      </c>
      <c r="AL70" s="385" t="str">
        <f>IF(AJ70="","",IF(AK70=0,0,IF(AK66&gt;1,1,2)))</f>
        <v/>
      </c>
      <c r="AM70" s="385" t="str">
        <f>IF(Z70="","",SUM(Z70:Z70))</f>
        <v/>
      </c>
      <c r="AN70" s="384">
        <f>IF(AM70=AM66,1,0)</f>
        <v>0</v>
      </c>
      <c r="AO70" s="385" t="str">
        <f>IF(AM70="","",IF(AN70=0,0,IF(AN66&gt;1,1,2)))</f>
        <v/>
      </c>
      <c r="AP70" s="385" t="str">
        <f>IF(AA70="","",SUM(AA70:AA70))</f>
        <v/>
      </c>
      <c r="AQ70" s="384">
        <f>IF(AP70=AP66,1,0)</f>
        <v>0</v>
      </c>
      <c r="AR70" s="385" t="str">
        <f>IF(AP70="","",IF(AQ70=0,0,IF(AQ66&gt;1,1,2)))</f>
        <v/>
      </c>
      <c r="AS70" s="385" t="str">
        <f>IF(AB70="","",SUM(AB70:AB70))</f>
        <v/>
      </c>
      <c r="AT70" s="384">
        <f>IF(AS70=AS66,1,0)</f>
        <v>0</v>
      </c>
      <c r="AU70" s="385" t="str">
        <f>IF(AS70="","",IF(AT70=0,0,IF(AT66&gt;1,1,2)))</f>
        <v/>
      </c>
      <c r="AV70" s="385" t="str">
        <f>IF(AC70="","",SUM(AC70:AC70))</f>
        <v/>
      </c>
      <c r="AW70" s="384">
        <f>IF(AV70=AV66,1,0)</f>
        <v>0</v>
      </c>
      <c r="AX70" s="385" t="str">
        <f>IF(AV70="","",IF(AW70=0,0,IF(AW66&gt;1,1,2)))</f>
        <v/>
      </c>
      <c r="AY70" s="385" t="str">
        <f>IF(AD70="","",SUM(AD70:AD70))</f>
        <v/>
      </c>
      <c r="AZ70" s="384">
        <f>IF(AY70=AY66,1,0)</f>
        <v>0</v>
      </c>
      <c r="BA70" s="385" t="str">
        <f>IF(AY70="","",IF(AZ70=0,0,IF(AZ66&gt;1,1,2)))</f>
        <v/>
      </c>
      <c r="BB70" s="385" t="str">
        <f>IF(AE70="","",SUM(AE70:AE70))</f>
        <v/>
      </c>
      <c r="BC70" s="384">
        <f>IF(BB70=BB66,1,0)</f>
        <v>0</v>
      </c>
      <c r="BD70" s="385" t="str">
        <f>IF(BB70="","",IF(BC70=0,0,IF(BC66&gt;1,1,2)))</f>
        <v/>
      </c>
      <c r="BE70" s="393">
        <f>COUNTIF(X70:AE70,10)</f>
        <v>0</v>
      </c>
      <c r="BF70" s="393">
        <f>COUNTIF(X70:AE70,9)</f>
        <v>0</v>
      </c>
      <c r="BG70" s="393">
        <f>COUNTIF(X70:AE70,8)</f>
        <v>0</v>
      </c>
      <c r="BH70" s="393">
        <f>COUNTIF(X70:AE70,7)</f>
        <v>0</v>
      </c>
      <c r="BI70" s="393">
        <f>COUNTIF(X70:AC70,6)</f>
        <v>0</v>
      </c>
      <c r="BJ70" s="371"/>
    </row>
    <row r="71" spans="23:62" ht="43.5" x14ac:dyDescent="0.35">
      <c r="W71" s="415" t="str">
        <f>W64</f>
        <v>VERITE ALEXIS</v>
      </c>
      <c r="X71" s="416"/>
      <c r="Y71" s="416"/>
      <c r="Z71" s="416"/>
      <c r="AA71" s="416"/>
      <c r="AB71" s="416"/>
      <c r="AC71" s="416"/>
      <c r="AD71" s="416"/>
      <c r="AE71" s="416"/>
      <c r="AF71" s="381"/>
      <c r="AG71" s="381" t="str">
        <f>IF(X71="","",SUM(X71:AE71))</f>
        <v/>
      </c>
      <c r="AH71" s="380">
        <f>IF(AG71=AG66,1,0)</f>
        <v>0</v>
      </c>
      <c r="AI71" s="381" t="str">
        <f>IF(AG71="","",IF(AH71=0,0,IF(AH66&gt;1,1,2)))</f>
        <v/>
      </c>
      <c r="AJ71" s="381" t="str">
        <f>IF(Y71="","",SUM(Y71:Y71))</f>
        <v/>
      </c>
      <c r="AK71" s="386">
        <f>IF(AJ71=AJ66,1,0)</f>
        <v>0</v>
      </c>
      <c r="AL71" s="387" t="str">
        <f>IF(AJ71="","",IF(AK71=0,0,IF(AK66&gt;1,1,2)))</f>
        <v/>
      </c>
      <c r="AM71" s="387" t="str">
        <f>IF(Z71="","",SUM(Z71:Z71))</f>
        <v/>
      </c>
      <c r="AN71" s="386">
        <f>IF(AM71=AM66,1,0)</f>
        <v>0</v>
      </c>
      <c r="AO71" s="387" t="str">
        <f>IF(AM71="","",IF(AN71=0,0,IF(AN66&gt;1,1,2)))</f>
        <v/>
      </c>
      <c r="AP71" s="387" t="str">
        <f>IF(AA71="","",SUM(AA71:AA71))</f>
        <v/>
      </c>
      <c r="AQ71" s="386">
        <f>IF(AP71=AP66,1,0)</f>
        <v>0</v>
      </c>
      <c r="AR71" s="387" t="str">
        <f>IF(AP71="","",IF(AQ71=0,0,IF(AQ66&gt;1,1,2)))</f>
        <v/>
      </c>
      <c r="AS71" s="387" t="str">
        <f>IF(AB71="","",SUM(AB71:AB71))</f>
        <v/>
      </c>
      <c r="AT71" s="386">
        <f>IF(AS71=AS66,1,0)</f>
        <v>0</v>
      </c>
      <c r="AU71" s="387" t="str">
        <f>IF(AS71="","",IF(AT71=0,0,IF(AT66&gt;1,1,2)))</f>
        <v/>
      </c>
      <c r="AV71" s="387" t="str">
        <f>IF(AC71="","",SUM(AC71:AC71))</f>
        <v/>
      </c>
      <c r="AW71" s="386">
        <f>IF(AV71=AV66,1,0)</f>
        <v>0</v>
      </c>
      <c r="AX71" s="387" t="str">
        <f>IF(AV71="","",IF(AW71=0,0,IF(AW66&gt;1,1,2)))</f>
        <v/>
      </c>
      <c r="AY71" s="387" t="str">
        <f>IF(AD71="","",SUM(AD71:AD71))</f>
        <v/>
      </c>
      <c r="AZ71" s="386">
        <f>IF(AY71=AY66,1,0)</f>
        <v>0</v>
      </c>
      <c r="BA71" s="387" t="str">
        <f>IF(AY71="","",IF(AZ71=0,0,IF(AZ66&gt;1,1,2)))</f>
        <v/>
      </c>
      <c r="BB71" s="387" t="str">
        <f>IF(AE71="","",SUM(AE71:AE71))</f>
        <v/>
      </c>
      <c r="BC71" s="386">
        <f>IF(BB71=BB66,1,0)</f>
        <v>0</v>
      </c>
      <c r="BD71" s="387" t="str">
        <f>IF(BB71="","",IF(BC71=0,0,IF(BC66&gt;1,1,2)))</f>
        <v/>
      </c>
      <c r="BE71" s="394">
        <f>COUNTIF(X71:AE71,10)</f>
        <v>0</v>
      </c>
      <c r="BF71" s="394">
        <f>COUNTIF(X71:AE71,9)</f>
        <v>0</v>
      </c>
      <c r="BG71" s="394">
        <f>COUNTIF(X71:AE71,8)</f>
        <v>0</v>
      </c>
      <c r="BH71" s="394">
        <f>COUNTIF(X71:AE71,7)</f>
        <v>0</v>
      </c>
      <c r="BI71" s="394">
        <f>COUNTIF(X71:AC71,6)</f>
        <v>0</v>
      </c>
      <c r="BJ71" s="371"/>
    </row>
    <row r="72" spans="23:62" ht="25.5" customHeight="1" thickBot="1" x14ac:dyDescent="0.4">
      <c r="W72" s="374"/>
      <c r="X72" s="375"/>
      <c r="Y72" s="375"/>
      <c r="Z72" s="375"/>
      <c r="AA72" s="375"/>
      <c r="AB72" s="375"/>
      <c r="AC72" s="375"/>
      <c r="AD72" s="375"/>
      <c r="AE72" s="375"/>
      <c r="AF72" s="375"/>
      <c r="AG72" s="372"/>
      <c r="AH72" s="372"/>
      <c r="AI72" s="372"/>
      <c r="AJ72" s="372"/>
      <c r="AK72" s="372"/>
      <c r="AL72" s="372"/>
      <c r="AM72" s="372"/>
      <c r="AN72" s="372"/>
      <c r="AO72" s="372"/>
      <c r="AP72" s="372"/>
      <c r="AQ72" s="372"/>
      <c r="AR72" s="372"/>
      <c r="AS72" s="372"/>
      <c r="AT72" s="372"/>
      <c r="AU72" s="372"/>
      <c r="AV72" s="372"/>
      <c r="AW72" s="372"/>
      <c r="AX72" s="372"/>
      <c r="AY72" s="372"/>
      <c r="AZ72" s="372"/>
      <c r="BA72" s="372"/>
      <c r="BB72" s="372"/>
      <c r="BC72" s="372"/>
      <c r="BD72" s="372"/>
      <c r="BE72" s="372"/>
      <c r="BF72" s="372"/>
      <c r="BG72" s="372"/>
      <c r="BH72" s="372"/>
      <c r="BI72" s="372"/>
      <c r="BJ72" s="373"/>
    </row>
    <row r="73" spans="23:62" ht="25.5" customHeight="1" x14ac:dyDescent="0.35"/>
  </sheetData>
  <sheetProtection algorithmName="SHA-512" hashValue="ssUEQjDY5ZDpIBY4dm3pQqCeV4Y6bix1zTtxGtXitiKTO7M69vOP7M9xHMK70rQ90wuW7trch2BQ60Z0ReObKw==" saltValue="cx3oc0c/v+pqtYZ2SwIsTQ==" spinCount="100000" sheet="1" objects="1" scenarios="1" selectLockedCells="1" selectUnlockedCells="1"/>
  <dataConsolidate function="max">
    <dataRefs count="1">
      <dataRef ref="W6:AC6" sheet="FinTV" r:id="rId1"/>
    </dataRefs>
  </dataConsolidate>
  <mergeCells count="18">
    <mergeCell ref="BE66:BI67"/>
    <mergeCell ref="AG67:AI67"/>
    <mergeCell ref="AJ67:AL67"/>
    <mergeCell ref="AM67:AO67"/>
    <mergeCell ref="AP67:AR67"/>
    <mergeCell ref="AS67:AU67"/>
    <mergeCell ref="AV67:AX67"/>
    <mergeCell ref="AY67:BA67"/>
    <mergeCell ref="BB67:BD67"/>
    <mergeCell ref="W60:AD60"/>
    <mergeCell ref="W66:AF66"/>
    <mergeCell ref="W4:AD4"/>
    <mergeCell ref="W12:AD12"/>
    <mergeCell ref="W20:AD20"/>
    <mergeCell ref="W28:AD28"/>
    <mergeCell ref="W36:AD36"/>
    <mergeCell ref="W44:AD44"/>
    <mergeCell ref="W52:AD52"/>
  </mergeCells>
  <conditionalFormatting sqref="X6:Z8">
    <cfRule type="cellIs" dxfId="18" priority="6" operator="equal">
      <formula>10</formula>
    </cfRule>
    <cfRule type="cellIs" dxfId="17" priority="7" operator="between">
      <formula>8</formula>
      <formula>9</formula>
    </cfRule>
    <cfRule type="cellIs" dxfId="16" priority="8" operator="between">
      <formula>5</formula>
      <formula>7</formula>
    </cfRule>
    <cfRule type="cellIs" dxfId="15" priority="9" operator="between">
      <formula>2</formula>
      <formula>4</formula>
    </cfRule>
    <cfRule type="cellIs" dxfId="14" priority="10" operator="equal">
      <formula>1</formula>
    </cfRule>
  </conditionalFormatting>
  <conditionalFormatting sqref="X14:Z16 X22:Z24 X30:Z32 X38:Z40 X46:Z48 X54:Z56 X62:Z64">
    <cfRule type="cellIs" dxfId="13" priority="2" operator="between">
      <formula>8</formula>
      <formula>9</formula>
    </cfRule>
    <cfRule type="cellIs" dxfId="12" priority="3" operator="between">
      <formula>5</formula>
      <formula>7</formula>
    </cfRule>
    <cfRule type="cellIs" dxfId="11" priority="4" operator="between">
      <formula>2</formula>
      <formula>4</formula>
    </cfRule>
    <cfRule type="cellIs" dxfId="10" priority="5" operator="equal">
      <formula>1</formula>
    </cfRule>
    <cfRule type="cellIs" dxfId="9" priority="1" operator="equal">
      <formula>10</formula>
    </cfRule>
  </conditionalFormatting>
  <conditionalFormatting sqref="AE6:AE8">
    <cfRule type="cellIs" dxfId="8" priority="46" operator="equal">
      <formula>$T$3</formula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4:AE1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" priority="45" operator="equal">
      <formula>$T$11</formula>
    </cfRule>
  </conditionalFormatting>
  <conditionalFormatting sqref="AE22:AE24">
    <cfRule type="cellIs" dxfId="6" priority="44" operator="equal">
      <formula>$T$19</formula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30:AE32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43" operator="equal">
      <formula>$T$27</formula>
    </cfRule>
  </conditionalFormatting>
  <conditionalFormatting sqref="AE38:AE40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" priority="42" operator="equal">
      <formula>$T$35</formula>
    </cfRule>
  </conditionalFormatting>
  <conditionalFormatting sqref="AE46:AE4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" priority="41" operator="equal">
      <formula>$T$43</formula>
    </cfRule>
  </conditionalFormatting>
  <conditionalFormatting sqref="AE54:AE5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" priority="39" operator="equal">
      <formula>$T$51</formula>
    </cfRule>
    <cfRule type="cellIs" dxfId="1" priority="40" operator="equal">
      <formula>$T$43</formula>
    </cfRule>
  </conditionalFormatting>
  <conditionalFormatting sqref="AE62:AE64">
    <cfRule type="cellIs" dxfId="0" priority="38" operator="equal">
      <formula>$T$59</formula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J8">
    <cfRule type="colorScale" priority="37">
      <colorScale>
        <cfvo type="min"/>
        <cfvo type="max"/>
        <color rgb="FFFFEF9C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4:AJ1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max"/>
        <color rgb="FFFFEF9C"/>
        <color rgb="FF63BE7B"/>
      </colorScale>
    </cfRule>
  </conditionalFormatting>
  <conditionalFormatting sqref="AF22:AJ2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0:AJ3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8:AJ4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EF9C"/>
        <color rgb="FF63BE7B"/>
      </colorScale>
    </cfRule>
  </conditionalFormatting>
  <conditionalFormatting sqref="AF46:AJ48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max"/>
        <color rgb="FFFFEF9C"/>
        <color rgb="FF63BE7B"/>
      </colorScale>
    </cfRule>
  </conditionalFormatting>
  <conditionalFormatting sqref="AF54:AJ5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max"/>
        <color rgb="FFFFEF9C"/>
        <color rgb="FF63BE7B"/>
      </colorScale>
    </cfRule>
  </conditionalFormatting>
  <conditionalFormatting sqref="AF62:AJ6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max"/>
        <color rgb="FFFFEF9C"/>
        <color rgb="FF63BE7B"/>
      </colorScale>
    </cfRule>
  </conditionalFormatting>
  <conditionalFormatting sqref="BE69:BE7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F69:BF7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G69:BG7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H69:BH7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I69:BI7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paperSize="9" scale="58" orientation="portrait" horizontalDpi="300" verticalDpi="300" r:id="rId2"/>
  <headerFooter alignWithMargins="0"/>
  <rowBreaks count="1" manualBreakCount="1">
    <brk id="33" min="22" max="30" man="1"/>
  </rowBreaks>
  <drawing r:id="rId3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AU190"/>
  <sheetViews>
    <sheetView showGridLines="0" zoomScale="60" zoomScaleNormal="60" zoomScaleSheetLayoutView="80" zoomScalePageLayoutView="70" workbookViewId="0">
      <selection activeCell="H27" sqref="H27"/>
    </sheetView>
  </sheetViews>
  <sheetFormatPr baseColWidth="10" defaultColWidth="21.42578125" defaultRowHeight="25.5" x14ac:dyDescent="0.35"/>
  <cols>
    <col min="1" max="1" width="22.42578125" customWidth="1"/>
    <col min="2" max="2" width="11.42578125" customWidth="1"/>
    <col min="3" max="3" width="19.42578125" style="241" customWidth="1"/>
    <col min="4" max="4" width="21.42578125" customWidth="1"/>
    <col min="5" max="5" width="3.140625" customWidth="1"/>
    <col min="6" max="13" width="13.5703125" bestFit="1" customWidth="1"/>
    <col min="14" max="14" width="2.42578125" customWidth="1"/>
    <col min="15" max="15" width="13.5703125" customWidth="1"/>
    <col min="16" max="16" width="3.140625" customWidth="1"/>
    <col min="17" max="17" width="13.28515625" customWidth="1"/>
    <col min="18" max="24" width="13.5703125" customWidth="1"/>
    <col min="25" max="25" width="3.85546875" customWidth="1"/>
    <col min="26" max="26" width="13.5703125" bestFit="1" customWidth="1"/>
    <col min="27" max="27" width="13.7109375" customWidth="1"/>
    <col min="28" max="30" width="13.5703125" customWidth="1"/>
    <col min="31" max="31" width="3.85546875" customWidth="1"/>
    <col min="32" max="36" width="13.5703125" bestFit="1" customWidth="1"/>
    <col min="37" max="39" width="21.42578125" style="242"/>
  </cols>
  <sheetData>
    <row r="1" spans="1:44" ht="12.75" x14ac:dyDescent="0.2">
      <c r="A1" s="276"/>
      <c r="B1" s="276"/>
      <c r="C1" s="277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</row>
    <row r="2" spans="1:44" ht="39.75" customHeight="1" x14ac:dyDescent="0.2">
      <c r="A2" s="276"/>
      <c r="B2" s="276"/>
      <c r="C2" s="277"/>
      <c r="D2" s="276"/>
      <c r="E2" s="276"/>
      <c r="F2" s="670" t="s">
        <v>227</v>
      </c>
      <c r="G2" s="671"/>
      <c r="H2" s="671"/>
      <c r="I2" s="671"/>
      <c r="J2" s="671"/>
      <c r="K2" s="671"/>
      <c r="L2" s="671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</row>
    <row r="3" spans="1:44" ht="72" customHeight="1" x14ac:dyDescent="0.6">
      <c r="C3" s="278"/>
      <c r="D3" s="278"/>
      <c r="E3" s="278"/>
      <c r="F3" s="671"/>
      <c r="G3" s="671"/>
      <c r="H3" s="671"/>
      <c r="I3" s="671"/>
      <c r="J3" s="671"/>
      <c r="K3" s="671"/>
      <c r="L3" s="671"/>
      <c r="O3" s="668" t="s">
        <v>228</v>
      </c>
      <c r="Q3" s="668" t="s">
        <v>228</v>
      </c>
      <c r="R3" s="664" t="s">
        <v>228</v>
      </c>
      <c r="S3" s="664" t="s">
        <v>228</v>
      </c>
      <c r="T3" s="664" t="s">
        <v>228</v>
      </c>
      <c r="U3" s="664" t="s">
        <v>228</v>
      </c>
      <c r="V3" s="664" t="s">
        <v>228</v>
      </c>
      <c r="W3" s="664" t="s">
        <v>228</v>
      </c>
      <c r="X3" s="664" t="s">
        <v>228</v>
      </c>
      <c r="Z3" s="676" t="s">
        <v>228</v>
      </c>
      <c r="AA3" s="676"/>
      <c r="AB3" s="676"/>
      <c r="AC3" s="676"/>
      <c r="AD3" s="676"/>
      <c r="AK3"/>
      <c r="AL3"/>
      <c r="AM3"/>
    </row>
    <row r="4" spans="1:44" ht="45.75" customHeight="1" x14ac:dyDescent="0.2">
      <c r="C4" s="666"/>
      <c r="D4" s="666"/>
      <c r="O4" s="669"/>
      <c r="Q4" s="669"/>
      <c r="R4" s="665"/>
      <c r="S4" s="665"/>
      <c r="T4" s="665"/>
      <c r="U4" s="665"/>
      <c r="V4" s="665"/>
      <c r="W4" s="665"/>
      <c r="X4" s="665"/>
      <c r="Z4" s="667" t="s">
        <v>210</v>
      </c>
      <c r="AA4" s="667"/>
      <c r="AB4" s="667"/>
      <c r="AC4" s="667"/>
      <c r="AD4" s="667"/>
      <c r="AF4" s="663" t="s">
        <v>210</v>
      </c>
      <c r="AG4" s="663"/>
      <c r="AH4" s="663"/>
      <c r="AI4" s="663"/>
      <c r="AJ4" s="663"/>
      <c r="AK4"/>
      <c r="AL4"/>
      <c r="AM4"/>
    </row>
    <row r="5" spans="1:44" ht="27" customHeight="1" thickBot="1" x14ac:dyDescent="0.4">
      <c r="F5" s="228" t="s">
        <v>150</v>
      </c>
      <c r="G5" s="228" t="s">
        <v>151</v>
      </c>
      <c r="H5" s="228" t="s">
        <v>152</v>
      </c>
      <c r="I5" s="228" t="s">
        <v>153</v>
      </c>
      <c r="J5" s="228" t="s">
        <v>154</v>
      </c>
      <c r="K5" s="228" t="s">
        <v>155</v>
      </c>
      <c r="L5" s="228" t="s">
        <v>156</v>
      </c>
      <c r="M5" s="228" t="s">
        <v>157</v>
      </c>
      <c r="O5" s="229" t="s">
        <v>211</v>
      </c>
      <c r="Q5" s="229" t="s">
        <v>211</v>
      </c>
      <c r="R5" s="229" t="s">
        <v>212</v>
      </c>
      <c r="S5" s="229" t="s">
        <v>213</v>
      </c>
      <c r="T5" s="229" t="s">
        <v>214</v>
      </c>
      <c r="U5" s="229" t="s">
        <v>215</v>
      </c>
      <c r="V5" s="229" t="s">
        <v>216</v>
      </c>
      <c r="W5" s="229" t="s">
        <v>217</v>
      </c>
      <c r="X5" s="229" t="s">
        <v>218</v>
      </c>
      <c r="Z5" s="228">
        <v>10</v>
      </c>
      <c r="AA5" s="228">
        <v>9</v>
      </c>
      <c r="AB5" s="228">
        <v>8</v>
      </c>
      <c r="AC5" s="228">
        <v>7</v>
      </c>
      <c r="AD5" s="230">
        <v>6</v>
      </c>
      <c r="AF5" s="228">
        <v>10</v>
      </c>
      <c r="AG5" s="228">
        <v>9</v>
      </c>
      <c r="AH5" s="228">
        <v>8</v>
      </c>
      <c r="AI5" s="228">
        <v>7</v>
      </c>
      <c r="AJ5" s="230">
        <v>6</v>
      </c>
      <c r="AK5"/>
      <c r="AL5"/>
      <c r="AM5"/>
    </row>
    <row r="6" spans="1:44" ht="30" customHeight="1" x14ac:dyDescent="0.2">
      <c r="B6" s="649" t="str">
        <f>IF(DF!E5&gt;DF!E6,DF!B5,IF(DF!E5&lt;DF!E6,DF!B6,"?"))</f>
        <v>GOYEC LUDOVIC</v>
      </c>
      <c r="C6" s="650"/>
      <c r="D6" s="651"/>
      <c r="E6" s="7"/>
      <c r="F6" s="642">
        <f>Fin!AD6</f>
        <v>2</v>
      </c>
      <c r="G6" s="630">
        <f>Fin!AD14</f>
        <v>2</v>
      </c>
      <c r="H6" s="630">
        <f>Fin!AD22</f>
        <v>2</v>
      </c>
      <c r="I6" s="630" t="str">
        <f>Fin!AD30</f>
        <v/>
      </c>
      <c r="J6" s="630" t="str">
        <f>Fin!AD38</f>
        <v/>
      </c>
      <c r="K6" s="630" t="str">
        <f>Fin!AD46</f>
        <v/>
      </c>
      <c r="L6" s="630" t="str">
        <f>Fin!AD54</f>
        <v/>
      </c>
      <c r="M6" s="636" t="str">
        <f>Fin!AD62</f>
        <v/>
      </c>
      <c r="O6" s="638" t="str">
        <f>Fin!AI69</f>
        <v/>
      </c>
      <c r="Q6" s="634">
        <f>Fin!X69</f>
        <v>0</v>
      </c>
      <c r="R6" s="634">
        <f>Fin!Y69</f>
        <v>0</v>
      </c>
      <c r="S6" s="634">
        <f>Fin!Z69</f>
        <v>0</v>
      </c>
      <c r="T6" s="634">
        <f>Fin!AA69</f>
        <v>0</v>
      </c>
      <c r="U6" s="634">
        <f>Fin!AB69</f>
        <v>0</v>
      </c>
      <c r="V6" s="634">
        <f>Fin!AC69</f>
        <v>0</v>
      </c>
      <c r="W6" s="634">
        <f>Fin!AD69</f>
        <v>0</v>
      </c>
      <c r="X6" s="634">
        <f>Fin!AE69</f>
        <v>0</v>
      </c>
      <c r="Z6" s="646">
        <f>Fin!BE69</f>
        <v>0</v>
      </c>
      <c r="AA6" s="646">
        <f>Fin!BF69</f>
        <v>0</v>
      </c>
      <c r="AB6" s="646">
        <f>Fin!BG69</f>
        <v>0</v>
      </c>
      <c r="AC6" s="646">
        <f>Fin!BH69</f>
        <v>0</v>
      </c>
      <c r="AD6" s="646">
        <f>Fin!BI69</f>
        <v>0</v>
      </c>
      <c r="AF6" s="627">
        <f>Fin!AF6+Fin!AF14+Fin!AF22+Fin!AF30+Fin!AF38+Fin!AF46+Fin!AF54+Fin!AF62</f>
        <v>0</v>
      </c>
      <c r="AG6" s="627">
        <f>Fin!AG6+Fin!AG14+Fin!AG22+Fin!AG30+Fin!AG38+Fin!AG46+Fin!AG54+Fin!AG62</f>
        <v>6</v>
      </c>
      <c r="AH6" s="627">
        <f>Fin!AH6+Fin!AH14+Fin!AH22+Fin!AH30+Fin!AH38+Fin!AH46+Fin!AH54+Fin!AH62</f>
        <v>2</v>
      </c>
      <c r="AI6" s="627">
        <f>Fin!AI6+Fin!AI14+Fin!AI22+Fin!AI30+Fin!AI38+Fin!AI46+Fin!AI54+Fin!AI62</f>
        <v>1</v>
      </c>
      <c r="AJ6" s="627">
        <f>Fin!AJ6+Fin!AJ14+Fin!AJ22+Fin!AJ30+Fin!AJ38+Fin!AJ46+Fin!AJ54+Fin!AJ62</f>
        <v>0</v>
      </c>
      <c r="AK6"/>
      <c r="AL6"/>
      <c r="AM6"/>
    </row>
    <row r="7" spans="1:44" ht="32.25" customHeight="1" x14ac:dyDescent="0.2">
      <c r="B7" s="652" t="str">
        <f>IF(DF!E5&gt;DF!E6,DF!C5,IF(DF!E5&lt;DF!E6,DF!C6,"?"))</f>
        <v>Pana Loisirs</v>
      </c>
      <c r="C7" s="653"/>
      <c r="D7" s="654"/>
      <c r="E7" s="7"/>
      <c r="F7" s="643"/>
      <c r="G7" s="631"/>
      <c r="H7" s="631"/>
      <c r="I7" s="631"/>
      <c r="J7" s="631"/>
      <c r="K7" s="631"/>
      <c r="L7" s="631"/>
      <c r="M7" s="637"/>
      <c r="O7" s="639"/>
      <c r="Q7" s="635"/>
      <c r="R7" s="635"/>
      <c r="S7" s="635"/>
      <c r="T7" s="635"/>
      <c r="U7" s="635"/>
      <c r="V7" s="635"/>
      <c r="W7" s="635"/>
      <c r="X7" s="635"/>
      <c r="Z7" s="647"/>
      <c r="AA7" s="647"/>
      <c r="AB7" s="647"/>
      <c r="AC7" s="647"/>
      <c r="AD7" s="647"/>
      <c r="AF7" s="628"/>
      <c r="AG7" s="628"/>
      <c r="AH7" s="628"/>
      <c r="AI7" s="628"/>
      <c r="AJ7" s="628"/>
      <c r="AK7"/>
      <c r="AL7"/>
      <c r="AM7"/>
    </row>
    <row r="8" spans="1:44" ht="45" customHeight="1" x14ac:dyDescent="0.2">
      <c r="B8" s="655">
        <v>10</v>
      </c>
      <c r="C8" s="672">
        <f>SUM(F6:O7)</f>
        <v>6</v>
      </c>
      <c r="D8" s="674">
        <f>RANK(C8,C8:C15:C21)</f>
        <v>1</v>
      </c>
      <c r="E8" s="7"/>
      <c r="F8" s="231">
        <f>Fin!AB6</f>
        <v>26</v>
      </c>
      <c r="G8" s="232">
        <f>Fin!AB14</f>
        <v>25</v>
      </c>
      <c r="H8" s="233">
        <f>Fin!AB22</f>
        <v>26</v>
      </c>
      <c r="I8" s="233" t="str">
        <f>Fin!AB30</f>
        <v/>
      </c>
      <c r="J8" s="233" t="str">
        <f>Fin!AB38</f>
        <v/>
      </c>
      <c r="K8" s="233" t="str">
        <f>Fin!AB46</f>
        <v/>
      </c>
      <c r="L8" s="233" t="str">
        <f>Fin!AB54</f>
        <v/>
      </c>
      <c r="M8" s="287" t="str">
        <f>Fin!AB62</f>
        <v/>
      </c>
      <c r="O8" s="274"/>
      <c r="Q8" s="635"/>
      <c r="R8" s="635"/>
      <c r="S8" s="635"/>
      <c r="T8" s="635"/>
      <c r="U8" s="635"/>
      <c r="V8" s="635"/>
      <c r="W8" s="635"/>
      <c r="X8" s="635"/>
      <c r="Z8" s="647"/>
      <c r="AA8" s="647"/>
      <c r="AB8" s="647"/>
      <c r="AC8" s="647"/>
      <c r="AD8" s="647"/>
      <c r="AF8" s="628"/>
      <c r="AG8" s="628"/>
      <c r="AH8" s="628"/>
      <c r="AI8" s="628"/>
      <c r="AJ8" s="628"/>
      <c r="AK8"/>
      <c r="AL8"/>
      <c r="AM8"/>
    </row>
    <row r="9" spans="1:44" ht="3" customHeight="1" thickBot="1" x14ac:dyDescent="0.25">
      <c r="B9" s="656"/>
      <c r="C9" s="673"/>
      <c r="D9" s="675"/>
      <c r="E9" s="7"/>
      <c r="F9" s="234"/>
      <c r="G9" s="235"/>
      <c r="H9" s="235"/>
      <c r="I9" s="235"/>
      <c r="J9" s="235"/>
      <c r="K9" s="235"/>
      <c r="L9" s="235"/>
      <c r="M9" s="236"/>
      <c r="O9" s="274"/>
      <c r="Q9" s="635"/>
      <c r="R9" s="635"/>
      <c r="S9" s="635"/>
      <c r="T9" s="635"/>
      <c r="U9" s="635"/>
      <c r="V9" s="635"/>
      <c r="W9" s="635"/>
      <c r="X9" s="635"/>
      <c r="Z9" s="648"/>
      <c r="AA9" s="648"/>
      <c r="AB9" s="648"/>
      <c r="AC9" s="648"/>
      <c r="AD9" s="648"/>
      <c r="AF9" s="629"/>
      <c r="AG9" s="629"/>
      <c r="AH9" s="629"/>
      <c r="AI9" s="629"/>
      <c r="AJ9" s="629"/>
      <c r="AK9"/>
      <c r="AL9"/>
      <c r="AM9"/>
    </row>
    <row r="10" spans="1:44" ht="28.5" customHeight="1" x14ac:dyDescent="0.35">
      <c r="B10" s="284"/>
      <c r="C10" s="275"/>
      <c r="D10" s="284"/>
      <c r="E10" s="7"/>
      <c r="F10" s="274"/>
      <c r="G10" s="274"/>
      <c r="H10" s="274"/>
      <c r="I10" s="274"/>
      <c r="J10" s="274"/>
      <c r="K10" s="274"/>
      <c r="L10" s="274"/>
      <c r="M10" s="274"/>
      <c r="O10" s="274"/>
      <c r="Q10" s="279"/>
      <c r="R10" s="279"/>
      <c r="S10" s="279"/>
      <c r="T10" s="279"/>
      <c r="U10" s="279"/>
      <c r="V10" s="279"/>
      <c r="W10" s="279"/>
      <c r="X10" s="279"/>
      <c r="Y10" s="242"/>
      <c r="Z10" s="274"/>
      <c r="AA10" s="274"/>
      <c r="AB10" s="274"/>
      <c r="AC10" s="274"/>
      <c r="AD10" s="274"/>
      <c r="AF10" s="274"/>
      <c r="AG10" s="274"/>
      <c r="AH10" s="274"/>
      <c r="AI10" s="274"/>
      <c r="AJ10" s="274"/>
      <c r="AK10"/>
      <c r="AL10"/>
      <c r="AM10"/>
    </row>
    <row r="11" spans="1:44" ht="23.25" x14ac:dyDescent="0.35">
      <c r="B11" s="247"/>
      <c r="C11" s="273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644" t="s">
        <v>210</v>
      </c>
      <c r="AA11" s="644"/>
      <c r="AB11" s="644"/>
      <c r="AC11" s="644"/>
      <c r="AD11" s="644"/>
      <c r="AF11" s="645" t="s">
        <v>210</v>
      </c>
      <c r="AG11" s="645"/>
      <c r="AH11" s="645"/>
      <c r="AI11" s="645"/>
      <c r="AJ11" s="645"/>
      <c r="AK11"/>
      <c r="AL11"/>
      <c r="AM11"/>
    </row>
    <row r="12" spans="1:44" ht="28.5" customHeight="1" thickBot="1" x14ac:dyDescent="0.4">
      <c r="B12" s="6"/>
      <c r="C12" s="283"/>
      <c r="D12" s="6"/>
      <c r="E12" s="6"/>
      <c r="F12" s="228" t="s">
        <v>150</v>
      </c>
      <c r="G12" s="228" t="s">
        <v>151</v>
      </c>
      <c r="H12" s="228" t="s">
        <v>152</v>
      </c>
      <c r="I12" s="228" t="s">
        <v>153</v>
      </c>
      <c r="J12" s="228" t="s">
        <v>154</v>
      </c>
      <c r="K12" s="228" t="s">
        <v>155</v>
      </c>
      <c r="L12" s="228" t="s">
        <v>156</v>
      </c>
      <c r="M12" s="228" t="s">
        <v>157</v>
      </c>
      <c r="O12" s="229" t="s">
        <v>211</v>
      </c>
      <c r="Q12" s="229" t="s">
        <v>211</v>
      </c>
      <c r="R12" s="229" t="s">
        <v>212</v>
      </c>
      <c r="S12" s="229" t="s">
        <v>213</v>
      </c>
      <c r="T12" s="229" t="s">
        <v>214</v>
      </c>
      <c r="U12" s="229" t="s">
        <v>215</v>
      </c>
      <c r="V12" s="229" t="s">
        <v>216</v>
      </c>
      <c r="W12" s="229" t="s">
        <v>217</v>
      </c>
      <c r="X12" s="229" t="s">
        <v>218</v>
      </c>
      <c r="Z12" s="228">
        <v>10</v>
      </c>
      <c r="AA12" s="228">
        <v>9</v>
      </c>
      <c r="AB12" s="228">
        <v>8</v>
      </c>
      <c r="AC12" s="228">
        <v>7</v>
      </c>
      <c r="AD12" s="230">
        <v>6</v>
      </c>
      <c r="AF12" s="228">
        <v>10</v>
      </c>
      <c r="AG12" s="228">
        <v>9</v>
      </c>
      <c r="AH12" s="228">
        <v>8</v>
      </c>
      <c r="AI12" s="228">
        <v>7</v>
      </c>
      <c r="AJ12" s="230">
        <v>6</v>
      </c>
      <c r="AK12"/>
      <c r="AL12"/>
      <c r="AM12"/>
    </row>
    <row r="13" spans="1:44" ht="49.5" customHeight="1" x14ac:dyDescent="0.2">
      <c r="B13" s="649" t="str">
        <f>IF(DF!E9&gt;DF!E10,DF!B9,IF(DF!E9&lt;DF!E10,DF!B10,"?"))</f>
        <v>ROBERT SOPHIE</v>
      </c>
      <c r="C13" s="650"/>
      <c r="D13" s="651"/>
      <c r="E13" s="7"/>
      <c r="F13" s="642">
        <f>Fin!AD7</f>
        <v>0</v>
      </c>
      <c r="G13" s="630">
        <f>Fin!AD15</f>
        <v>0</v>
      </c>
      <c r="H13" s="630">
        <f>Fin!AD23</f>
        <v>0</v>
      </c>
      <c r="I13" s="630">
        <f>Fin!AD31</f>
        <v>0</v>
      </c>
      <c r="J13" s="630" t="str">
        <f>Fin!AD39</f>
        <v/>
      </c>
      <c r="K13" s="630" t="str">
        <f>Fin!AD47</f>
        <v/>
      </c>
      <c r="L13" s="630" t="str">
        <f>Fin!AD55</f>
        <v/>
      </c>
      <c r="M13" s="636" t="str">
        <f>Fin!AD63</f>
        <v/>
      </c>
      <c r="O13" s="638" t="str">
        <f>Fin!AI70</f>
        <v/>
      </c>
      <c r="Q13" s="634">
        <f>Fin!X70</f>
        <v>0</v>
      </c>
      <c r="R13" s="634">
        <f>Fin!Y70</f>
        <v>0</v>
      </c>
      <c r="S13" s="634">
        <f>Fin!Z70</f>
        <v>0</v>
      </c>
      <c r="T13" s="634">
        <f>Fin!AA70</f>
        <v>0</v>
      </c>
      <c r="U13" s="634">
        <f>Fin!AB70</f>
        <v>0</v>
      </c>
      <c r="V13" s="634">
        <f>Fin!AC70</f>
        <v>0</v>
      </c>
      <c r="W13" s="634">
        <f>Fin!AD70</f>
        <v>0</v>
      </c>
      <c r="X13" s="634">
        <f>Fin!AE70</f>
        <v>0</v>
      </c>
      <c r="Z13" s="646">
        <f>Fin!BE70</f>
        <v>0</v>
      </c>
      <c r="AA13" s="646">
        <f>Fin!BF70</f>
        <v>0</v>
      </c>
      <c r="AB13" s="646">
        <f>Fin!BG70</f>
        <v>0</v>
      </c>
      <c r="AC13" s="646">
        <f>Fin!BH70</f>
        <v>0</v>
      </c>
      <c r="AD13" s="646">
        <f>Fin!BI70</f>
        <v>0</v>
      </c>
      <c r="AF13" s="627">
        <f>Fin!AF7+Fin!AF15+Fin!AF31+Fin!AF39+Fin!AF47+Fin!AG55+Fin!AG63</f>
        <v>0</v>
      </c>
      <c r="AG13" s="627">
        <f>Fin!AG7+Fin!AG15+Fin!AG31+Fin!AG39+Fin!AG47+Fin!AH55+Fin!AH63</f>
        <v>4</v>
      </c>
      <c r="AH13" s="627">
        <f>Fin!AH7+Fin!AH15+Fin!AH31+Fin!AH39+Fin!AH47+Fin!AI55+Fin!AI63</f>
        <v>2</v>
      </c>
      <c r="AI13" s="627">
        <f>Fin!AI7+Fin!AI15+Fin!AI31+Fin!AI39+Fin!AI47+Fin!AJ55+Fin!AJ63</f>
        <v>3</v>
      </c>
      <c r="AJ13" s="627">
        <f>Fin!AJ7+Fin!AJ15+Fin!AJ31+Fin!AJ39+Fin!AJ47+Fin!AK55+Fin!AK63</f>
        <v>0</v>
      </c>
      <c r="AK13"/>
      <c r="AL13"/>
      <c r="AM13"/>
    </row>
    <row r="14" spans="1:44" ht="32.1" customHeight="1" x14ac:dyDescent="0.2">
      <c r="B14" s="652" t="str">
        <f>IF(DF!E9&gt;DF!E10,DF!C9,IF(DF!E9&lt;DF!E10,DF!C10,"?"))</f>
        <v>LAVAL HANDISPORT</v>
      </c>
      <c r="C14" s="653"/>
      <c r="D14" s="654"/>
      <c r="E14" s="7"/>
      <c r="F14" s="643"/>
      <c r="G14" s="631"/>
      <c r="H14" s="631"/>
      <c r="I14" s="631"/>
      <c r="J14" s="631"/>
      <c r="K14" s="631"/>
      <c r="L14" s="631"/>
      <c r="M14" s="637"/>
      <c r="O14" s="639"/>
      <c r="Q14" s="635"/>
      <c r="R14" s="635"/>
      <c r="S14" s="635"/>
      <c r="T14" s="635"/>
      <c r="U14" s="635"/>
      <c r="V14" s="635"/>
      <c r="W14" s="635"/>
      <c r="X14" s="635"/>
      <c r="Z14" s="647"/>
      <c r="AA14" s="647"/>
      <c r="AB14" s="647"/>
      <c r="AC14" s="647"/>
      <c r="AD14" s="647"/>
      <c r="AF14" s="628"/>
      <c r="AG14" s="628"/>
      <c r="AH14" s="628"/>
      <c r="AI14" s="628"/>
      <c r="AJ14" s="628"/>
      <c r="AK14"/>
      <c r="AL14"/>
      <c r="AM14"/>
    </row>
    <row r="15" spans="1:44" ht="49.5" customHeight="1" thickBot="1" x14ac:dyDescent="0.4">
      <c r="B15" s="285">
        <v>11</v>
      </c>
      <c r="C15" s="286">
        <f>SUM(F13:O14)</f>
        <v>0</v>
      </c>
      <c r="D15" s="263">
        <f>RANK(C15,C8:C15:C21)</f>
        <v>3</v>
      </c>
      <c r="E15" s="7"/>
      <c r="F15" s="231">
        <f>Fin!AB7</f>
        <v>24</v>
      </c>
      <c r="G15" s="233">
        <f>Fin!AB15</f>
        <v>24</v>
      </c>
      <c r="H15" s="233">
        <f>Fin!AB23</f>
        <v>25</v>
      </c>
      <c r="I15" s="233">
        <f>Fin!AB31</f>
        <v>25</v>
      </c>
      <c r="J15" s="233" t="str">
        <f>Fin!AB39</f>
        <v/>
      </c>
      <c r="K15" s="233" t="str">
        <f>Fin!AB47</f>
        <v/>
      </c>
      <c r="L15" s="233" t="str">
        <f>Fin!AB55</f>
        <v/>
      </c>
      <c r="M15" s="287" t="str">
        <f>Fin!AB63</f>
        <v/>
      </c>
      <c r="O15" s="280"/>
      <c r="Q15" s="635"/>
      <c r="R15" s="635"/>
      <c r="S15" s="635"/>
      <c r="T15" s="635"/>
      <c r="U15" s="635"/>
      <c r="V15" s="635"/>
      <c r="W15" s="635"/>
      <c r="X15" s="635"/>
      <c r="Y15" s="242"/>
      <c r="Z15" s="648"/>
      <c r="AA15" s="648"/>
      <c r="AB15" s="648"/>
      <c r="AC15" s="648"/>
      <c r="AD15" s="648"/>
      <c r="AF15" s="629"/>
      <c r="AG15" s="629"/>
      <c r="AH15" s="629"/>
      <c r="AI15" s="629"/>
      <c r="AJ15" s="629"/>
      <c r="AK15"/>
      <c r="AL15"/>
      <c r="AM15"/>
    </row>
    <row r="16" spans="1:44" ht="9" customHeight="1" x14ac:dyDescent="0.2">
      <c r="B16" s="284"/>
      <c r="C16" s="275"/>
      <c r="D16" s="284"/>
      <c r="E16" s="7"/>
      <c r="F16" s="280"/>
      <c r="G16" s="280"/>
      <c r="H16" s="280"/>
      <c r="I16" s="280"/>
      <c r="J16" s="280"/>
      <c r="K16" s="280"/>
      <c r="L16" s="280"/>
      <c r="M16" s="280"/>
      <c r="O16" s="280"/>
      <c r="Q16" s="279"/>
      <c r="R16" s="279"/>
      <c r="S16" s="279"/>
      <c r="T16" s="279"/>
      <c r="U16" s="279"/>
      <c r="V16" s="279"/>
      <c r="W16" s="279"/>
      <c r="X16" s="279"/>
      <c r="Z16" s="274"/>
      <c r="AA16" s="274"/>
      <c r="AB16" s="274"/>
      <c r="AC16" s="274"/>
      <c r="AD16" s="274"/>
      <c r="AF16" s="274"/>
      <c r="AG16" s="274"/>
      <c r="AH16" s="274"/>
      <c r="AI16" s="274"/>
      <c r="AJ16" s="274"/>
      <c r="AK16"/>
      <c r="AL16"/>
      <c r="AM16"/>
    </row>
    <row r="17" spans="2:39" ht="30" customHeight="1" x14ac:dyDescent="0.35">
      <c r="B17" s="247"/>
      <c r="C17" s="273"/>
      <c r="D17" s="248"/>
      <c r="E17" s="248"/>
      <c r="F17" s="274"/>
      <c r="G17" s="274"/>
      <c r="H17" s="274"/>
      <c r="I17" s="274"/>
      <c r="J17" s="274"/>
      <c r="K17" s="274"/>
      <c r="L17" s="274"/>
      <c r="M17" s="274"/>
      <c r="O17" s="274"/>
      <c r="Q17" s="274"/>
      <c r="R17" s="274"/>
      <c r="S17" s="274"/>
      <c r="T17" s="274"/>
      <c r="U17" s="274"/>
      <c r="V17" s="274"/>
      <c r="W17" s="274"/>
      <c r="X17" s="274"/>
      <c r="Z17" s="644" t="s">
        <v>210</v>
      </c>
      <c r="AA17" s="644"/>
      <c r="AB17" s="644"/>
      <c r="AC17" s="644"/>
      <c r="AD17" s="644"/>
      <c r="AF17" s="645" t="s">
        <v>210</v>
      </c>
      <c r="AG17" s="645"/>
      <c r="AH17" s="645"/>
      <c r="AI17" s="645"/>
      <c r="AJ17" s="645"/>
      <c r="AK17"/>
      <c r="AL17"/>
      <c r="AM17"/>
    </row>
    <row r="18" spans="2:39" ht="27" customHeight="1" thickBot="1" x14ac:dyDescent="0.4">
      <c r="B18" s="6"/>
      <c r="C18" s="283"/>
      <c r="D18" s="6"/>
      <c r="E18" s="6"/>
      <c r="F18" s="228" t="s">
        <v>150</v>
      </c>
      <c r="G18" s="228" t="s">
        <v>151</v>
      </c>
      <c r="H18" s="228" t="s">
        <v>152</v>
      </c>
      <c r="I18" s="228" t="s">
        <v>153</v>
      </c>
      <c r="J18" s="228" t="s">
        <v>154</v>
      </c>
      <c r="K18" s="228" t="s">
        <v>155</v>
      </c>
      <c r="L18" s="228" t="s">
        <v>156</v>
      </c>
      <c r="M18" s="228" t="s">
        <v>157</v>
      </c>
      <c r="O18" s="229" t="s">
        <v>211</v>
      </c>
      <c r="Q18" s="229" t="s">
        <v>211</v>
      </c>
      <c r="R18" s="229" t="s">
        <v>212</v>
      </c>
      <c r="S18" s="229" t="s">
        <v>213</v>
      </c>
      <c r="T18" s="229" t="s">
        <v>214</v>
      </c>
      <c r="U18" s="229" t="s">
        <v>215</v>
      </c>
      <c r="V18" s="229" t="s">
        <v>216</v>
      </c>
      <c r="W18" s="229" t="s">
        <v>217</v>
      </c>
      <c r="X18" s="229" t="s">
        <v>218</v>
      </c>
      <c r="Z18" s="228">
        <v>10</v>
      </c>
      <c r="AA18" s="228">
        <v>9</v>
      </c>
      <c r="AB18" s="228">
        <v>8</v>
      </c>
      <c r="AC18" s="228">
        <v>7</v>
      </c>
      <c r="AD18" s="230">
        <v>6</v>
      </c>
      <c r="AF18" s="228">
        <v>10</v>
      </c>
      <c r="AG18" s="228">
        <v>9</v>
      </c>
      <c r="AH18" s="228">
        <v>8</v>
      </c>
      <c r="AI18" s="228">
        <v>7</v>
      </c>
      <c r="AJ18" s="230">
        <v>6</v>
      </c>
      <c r="AK18"/>
      <c r="AL18"/>
      <c r="AM18"/>
    </row>
    <row r="19" spans="2:39" ht="45" customHeight="1" x14ac:dyDescent="0.2">
      <c r="B19" s="649" t="str">
        <f>IF(DF!E13&gt;DF!E14,DF!B13,IF(DF!E13&lt;DF!E14,DF!B14,"?"))</f>
        <v>VERITE ALEXIS</v>
      </c>
      <c r="C19" s="650"/>
      <c r="D19" s="651"/>
      <c r="E19" s="7"/>
      <c r="F19" s="642">
        <f>Fin!AD8</f>
        <v>0</v>
      </c>
      <c r="G19" s="630">
        <f>Fin!AD16</f>
        <v>0</v>
      </c>
      <c r="H19" s="632">
        <f>Fin!AD24</f>
        <v>0</v>
      </c>
      <c r="I19" s="630">
        <f>Fin!AD32</f>
        <v>2</v>
      </c>
      <c r="J19" s="630" t="str">
        <f>Fin!AD40</f>
        <v/>
      </c>
      <c r="K19" s="630" t="str">
        <f>Fin!AD48</f>
        <v/>
      </c>
      <c r="L19" s="630" t="str">
        <f>Fin!AD56</f>
        <v/>
      </c>
      <c r="M19" s="636" t="str">
        <f>Fin!AD64</f>
        <v/>
      </c>
      <c r="O19" s="638" t="str">
        <f>Fin!AI71</f>
        <v/>
      </c>
      <c r="Q19" s="634">
        <f>Fin!X71</f>
        <v>0</v>
      </c>
      <c r="R19" s="640">
        <f>Fin!Y71</f>
        <v>0</v>
      </c>
      <c r="S19" s="640">
        <f>Fin!Z71</f>
        <v>0</v>
      </c>
      <c r="T19" s="640">
        <f>Fin!AA71</f>
        <v>0</v>
      </c>
      <c r="U19" s="640">
        <f>Fin!AB71</f>
        <v>0</v>
      </c>
      <c r="V19" s="640">
        <f>Fin!AC71</f>
        <v>0</v>
      </c>
      <c r="W19" s="640">
        <f>Fin!AD71</f>
        <v>0</v>
      </c>
      <c r="X19" s="640">
        <f>Fin!AE71</f>
        <v>0</v>
      </c>
      <c r="Z19" s="646">
        <f>Fin!BE71</f>
        <v>0</v>
      </c>
      <c r="AA19" s="646">
        <f>Fin!BF71</f>
        <v>0</v>
      </c>
      <c r="AB19" s="646">
        <f>Fin!BG71</f>
        <v>0</v>
      </c>
      <c r="AC19" s="646">
        <f>Fin!BH71</f>
        <v>0</v>
      </c>
      <c r="AD19" s="646">
        <f>Fin!BI71</f>
        <v>0</v>
      </c>
      <c r="AF19" s="627">
        <f>Fin!AF8+Fin!AF16+Fin!AF24+Fin!AF32+Fin!AF40+Fin!AF48+Fin!AF56+Fin!AF64</f>
        <v>0</v>
      </c>
      <c r="AG19" s="627">
        <f>Fin!AG8+Fin!AG16+Fin!AG24+Fin!AG32+Fin!AG40+Fin!AG48+Fin!AG56+Fin!AG64</f>
        <v>4</v>
      </c>
      <c r="AH19" s="627">
        <f>Fin!AH8+Fin!AH16+Fin!AH24+Fin!AH32+Fin!AH40+Fin!AH48+Fin!AH56+Fin!AH64</f>
        <v>4</v>
      </c>
      <c r="AI19" s="627">
        <f>Fin!AI8+Fin!AI16+Fin!AI24+Fin!AI32+Fin!AI40+Fin!AI48+Fin!AI56+Fin!AI64</f>
        <v>3</v>
      </c>
      <c r="AJ19" s="627">
        <f>Fin!AJ8+Fin!AJ16+Fin!AJ24+Fin!AJ32+Fin!AJ40+Fin!AJ48+Fin!AJ56+Fin!AJ64</f>
        <v>1</v>
      </c>
      <c r="AK19"/>
      <c r="AL19"/>
      <c r="AM19"/>
    </row>
    <row r="20" spans="2:39" ht="37.15" customHeight="1" x14ac:dyDescent="0.35">
      <c r="B20" s="652" t="str">
        <f>IF(DF!E13&gt;DF!E14,DF!C13,IF(DF!E13&lt;DF!E14,DF!C14,"?"))</f>
        <v>asv foyer des salines</v>
      </c>
      <c r="C20" s="653"/>
      <c r="D20" s="654"/>
      <c r="E20" s="7"/>
      <c r="F20" s="643"/>
      <c r="G20" s="631"/>
      <c r="H20" s="633"/>
      <c r="I20" s="631"/>
      <c r="J20" s="631"/>
      <c r="K20" s="631"/>
      <c r="L20" s="631"/>
      <c r="M20" s="637"/>
      <c r="O20" s="639"/>
      <c r="Q20" s="635"/>
      <c r="R20" s="641"/>
      <c r="S20" s="641"/>
      <c r="T20" s="641"/>
      <c r="U20" s="641"/>
      <c r="V20" s="641"/>
      <c r="W20" s="641"/>
      <c r="X20" s="641"/>
      <c r="Y20" s="242"/>
      <c r="Z20" s="647"/>
      <c r="AA20" s="647"/>
      <c r="AB20" s="647"/>
      <c r="AC20" s="647"/>
      <c r="AD20" s="647"/>
      <c r="AF20" s="628"/>
      <c r="AG20" s="628"/>
      <c r="AH20" s="628"/>
      <c r="AI20" s="628"/>
      <c r="AJ20" s="628"/>
      <c r="AK20"/>
      <c r="AL20"/>
      <c r="AM20"/>
    </row>
    <row r="21" spans="2:39" ht="49.5" customHeight="1" thickBot="1" x14ac:dyDescent="0.25">
      <c r="B21" s="657">
        <v>12</v>
      </c>
      <c r="C21" s="659">
        <f>SUM(F19:O20)</f>
        <v>2</v>
      </c>
      <c r="D21" s="661">
        <f>RANK(C21,C8:C15:C21)</f>
        <v>2</v>
      </c>
      <c r="E21" s="7"/>
      <c r="F21" s="231">
        <f>Fin!AB8</f>
        <v>25</v>
      </c>
      <c r="G21" s="233">
        <f>Fin!AB16</f>
        <v>23</v>
      </c>
      <c r="H21" s="233">
        <f>Fin!AB24</f>
        <v>21</v>
      </c>
      <c r="I21" s="233">
        <f>Fin!AB32</f>
        <v>26</v>
      </c>
      <c r="J21" s="233" t="str">
        <f>Fin!AB40</f>
        <v/>
      </c>
      <c r="K21" s="233" t="str">
        <f>Fin!AB48</f>
        <v/>
      </c>
      <c r="L21" s="233" t="str">
        <f>Fin!AB56</f>
        <v/>
      </c>
      <c r="M21" s="287" t="str">
        <f>Fin!AB64</f>
        <v/>
      </c>
      <c r="O21" s="280"/>
      <c r="Q21" s="635"/>
      <c r="R21" s="641"/>
      <c r="S21" s="641"/>
      <c r="T21" s="641"/>
      <c r="U21" s="641"/>
      <c r="V21" s="641"/>
      <c r="W21" s="641"/>
      <c r="X21" s="641"/>
      <c r="Z21" s="647"/>
      <c r="AA21" s="647"/>
      <c r="AB21" s="647"/>
      <c r="AC21" s="647"/>
      <c r="AD21" s="647"/>
      <c r="AF21" s="628"/>
      <c r="AG21" s="628"/>
      <c r="AH21" s="628"/>
      <c r="AI21" s="628"/>
      <c r="AJ21" s="628"/>
      <c r="AK21"/>
      <c r="AL21"/>
      <c r="AM21"/>
    </row>
    <row r="22" spans="2:39" ht="0.75" hidden="1" customHeight="1" thickBot="1" x14ac:dyDescent="0.25">
      <c r="B22" s="658"/>
      <c r="C22" s="660"/>
      <c r="D22" s="662"/>
      <c r="E22" s="7"/>
      <c r="F22" s="237"/>
      <c r="G22" s="238"/>
      <c r="H22" s="238"/>
      <c r="I22" s="238"/>
      <c r="J22" s="238"/>
      <c r="K22" s="238"/>
      <c r="L22" s="238"/>
      <c r="M22" s="239"/>
      <c r="O22" s="280"/>
      <c r="Q22" s="635"/>
      <c r="R22" s="240"/>
      <c r="S22" s="240"/>
      <c r="T22" s="240"/>
      <c r="U22" s="240"/>
      <c r="V22" s="240"/>
      <c r="W22" s="240"/>
      <c r="X22" s="240"/>
      <c r="Z22" s="648"/>
      <c r="AA22" s="648"/>
      <c r="AB22" s="648"/>
      <c r="AC22" s="648"/>
      <c r="AD22" s="648"/>
      <c r="AF22" s="629"/>
      <c r="AG22" s="629"/>
      <c r="AH22" s="629"/>
      <c r="AI22" s="629"/>
      <c r="AJ22" s="629"/>
      <c r="AK22"/>
      <c r="AL22"/>
      <c r="AM22"/>
    </row>
    <row r="23" spans="2:39" ht="32.1" customHeight="1" thickTop="1" x14ac:dyDescent="0.2">
      <c r="B23" s="281"/>
      <c r="C23" s="282"/>
      <c r="D23" s="281"/>
      <c r="E23" s="7"/>
      <c r="F23" s="280"/>
      <c r="G23" s="280"/>
      <c r="H23" s="280"/>
      <c r="I23" s="280"/>
      <c r="J23" s="280"/>
      <c r="K23" s="280"/>
      <c r="L23" s="280"/>
      <c r="M23" s="280"/>
      <c r="O23" s="280"/>
      <c r="Q23" s="274"/>
      <c r="R23" s="274"/>
      <c r="S23" s="274"/>
      <c r="T23" s="274"/>
      <c r="U23" s="274"/>
      <c r="V23" s="274"/>
      <c r="W23" s="274"/>
      <c r="X23" s="274"/>
      <c r="Y23" s="274"/>
      <c r="Z23" s="280"/>
      <c r="AA23" s="280"/>
      <c r="AB23" s="280"/>
      <c r="AC23" s="280"/>
      <c r="AD23" s="280"/>
      <c r="AF23" s="280"/>
      <c r="AG23" s="280"/>
      <c r="AH23" s="280"/>
      <c r="AI23" s="280"/>
      <c r="AJ23" s="280"/>
      <c r="AK23"/>
      <c r="AL23"/>
      <c r="AM23"/>
    </row>
    <row r="24" spans="2:39" ht="26.25" customHeight="1" x14ac:dyDescent="0.2">
      <c r="B24" s="247"/>
      <c r="C24" s="273"/>
      <c r="D24" s="248"/>
      <c r="E24" s="248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Q24" s="274"/>
      <c r="R24" s="274"/>
      <c r="S24" s="274"/>
      <c r="T24" s="274"/>
      <c r="U24" s="274"/>
      <c r="V24" s="274"/>
      <c r="W24" s="274"/>
      <c r="X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/>
      <c r="AL24"/>
      <c r="AM24"/>
    </row>
    <row r="25" spans="2:39" ht="33.75" customHeight="1" x14ac:dyDescent="0.2">
      <c r="B25" s="247"/>
      <c r="C25" s="273"/>
      <c r="D25" s="248"/>
      <c r="E25" s="248"/>
      <c r="F25" s="274"/>
      <c r="G25" s="274"/>
      <c r="H25" s="274"/>
      <c r="I25" s="296"/>
      <c r="J25" s="274"/>
      <c r="K25" s="274"/>
      <c r="L25" s="274"/>
      <c r="M25" s="274"/>
      <c r="N25" s="274"/>
      <c r="O25" s="274"/>
      <c r="Q25" s="274"/>
      <c r="R25" s="274"/>
      <c r="S25" s="274"/>
      <c r="T25" s="274"/>
      <c r="U25" s="274"/>
      <c r="V25" s="274"/>
      <c r="W25" s="274"/>
      <c r="X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/>
      <c r="AL25"/>
      <c r="AM25"/>
    </row>
    <row r="26" spans="2:39" ht="27.75" customHeight="1" x14ac:dyDescent="0.2">
      <c r="B26" s="247"/>
      <c r="C26" s="273"/>
      <c r="D26" s="248"/>
      <c r="E26" s="248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Q26" s="274"/>
      <c r="R26" s="274"/>
      <c r="S26" s="274"/>
      <c r="T26" s="274"/>
      <c r="U26" s="274"/>
      <c r="V26" s="274"/>
      <c r="W26" s="274"/>
      <c r="X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/>
      <c r="AL26"/>
      <c r="AM26"/>
    </row>
    <row r="27" spans="2:39" ht="43.5" x14ac:dyDescent="0.2">
      <c r="B27" s="247"/>
      <c r="C27" s="273"/>
      <c r="D27" s="248"/>
      <c r="E27" s="248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Q27" s="274"/>
      <c r="R27" s="274"/>
      <c r="S27" s="274"/>
      <c r="T27" s="274"/>
      <c r="U27" s="274"/>
      <c r="V27" s="274"/>
      <c r="W27" s="274"/>
      <c r="X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/>
      <c r="AL27"/>
      <c r="AM27"/>
    </row>
    <row r="28" spans="2:39" ht="43.5" x14ac:dyDescent="0.2">
      <c r="B28" s="247"/>
      <c r="C28" s="273"/>
      <c r="D28" s="248"/>
      <c r="E28" s="248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Q28" s="274"/>
      <c r="R28" s="274"/>
      <c r="S28" s="274"/>
      <c r="T28" s="274"/>
      <c r="U28" s="274"/>
      <c r="V28" s="274"/>
      <c r="W28" s="274"/>
      <c r="X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/>
      <c r="AL28"/>
      <c r="AM28"/>
    </row>
    <row r="29" spans="2:39" ht="43.5" x14ac:dyDescent="0.2">
      <c r="B29" s="247"/>
      <c r="C29" s="273"/>
      <c r="D29" s="248"/>
      <c r="E29" s="248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Q29" s="274"/>
      <c r="R29" s="274"/>
      <c r="S29" s="274"/>
      <c r="T29" s="274"/>
      <c r="U29" s="274"/>
      <c r="V29" s="274"/>
      <c r="W29" s="274"/>
      <c r="X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/>
      <c r="AL29"/>
      <c r="AM29"/>
    </row>
    <row r="30" spans="2:39" ht="60" x14ac:dyDescent="0.8">
      <c r="B30" s="247"/>
      <c r="C30" s="626"/>
      <c r="D30" s="626"/>
      <c r="E30" s="626"/>
      <c r="F30" s="626"/>
      <c r="G30" s="626"/>
      <c r="H30" s="274"/>
      <c r="I30" s="274"/>
      <c r="J30" s="274"/>
      <c r="K30" s="274"/>
      <c r="L30" s="274"/>
      <c r="M30" s="274"/>
      <c r="N30" s="274"/>
      <c r="O30" s="274"/>
      <c r="Q30" s="274"/>
      <c r="R30" s="274"/>
      <c r="S30" s="274"/>
      <c r="T30" s="274"/>
      <c r="U30" s="274"/>
      <c r="V30" s="274"/>
      <c r="W30" s="274"/>
      <c r="X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/>
      <c r="AL30"/>
      <c r="AM30"/>
    </row>
    <row r="31" spans="2:39" ht="43.5" x14ac:dyDescent="0.2">
      <c r="B31" s="247"/>
      <c r="C31" s="275"/>
      <c r="D31" s="247"/>
      <c r="E31" s="247"/>
      <c r="F31" s="247"/>
      <c r="G31" s="247"/>
      <c r="H31" s="274"/>
      <c r="I31" s="274"/>
      <c r="J31" s="274"/>
      <c r="K31" s="274"/>
      <c r="L31" s="274"/>
      <c r="M31" s="274"/>
      <c r="N31" s="274"/>
      <c r="O31" s="274"/>
      <c r="Q31" s="274"/>
      <c r="R31" s="274"/>
      <c r="S31" s="274"/>
      <c r="T31" s="274"/>
      <c r="U31" s="274"/>
      <c r="V31" s="274"/>
      <c r="W31" s="274"/>
      <c r="X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/>
      <c r="AL31"/>
      <c r="AM31"/>
    </row>
    <row r="32" spans="2:39" ht="43.5" x14ac:dyDescent="0.2">
      <c r="B32" s="247"/>
      <c r="C32" s="275"/>
      <c r="D32" s="247"/>
      <c r="E32" s="247"/>
      <c r="F32" s="247"/>
      <c r="G32" s="247"/>
      <c r="H32" s="274"/>
      <c r="I32" s="274"/>
      <c r="J32" s="274"/>
      <c r="K32" s="274"/>
      <c r="L32" s="274"/>
      <c r="M32" s="274"/>
      <c r="N32" s="274"/>
      <c r="O32" s="274"/>
      <c r="Q32" s="274"/>
      <c r="R32" s="274"/>
      <c r="S32" s="274"/>
      <c r="T32" s="274"/>
      <c r="U32" s="274"/>
      <c r="V32" s="274"/>
      <c r="W32" s="274"/>
      <c r="X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/>
      <c r="AL32"/>
      <c r="AM32"/>
    </row>
    <row r="33" spans="2:39" ht="43.5" x14ac:dyDescent="0.2">
      <c r="B33" s="247"/>
      <c r="C33" s="275"/>
      <c r="D33" s="247"/>
      <c r="E33" s="247"/>
      <c r="F33" s="247"/>
      <c r="G33" s="247"/>
      <c r="H33" s="274"/>
      <c r="I33" s="274"/>
      <c r="J33" s="274"/>
      <c r="K33" s="274"/>
      <c r="L33" s="274"/>
      <c r="M33" s="274"/>
      <c r="N33" s="274"/>
      <c r="O33" s="274"/>
      <c r="Q33" s="274"/>
      <c r="R33" s="274"/>
      <c r="S33" s="274"/>
      <c r="T33" s="274"/>
      <c r="U33" s="274"/>
      <c r="V33" s="274"/>
      <c r="W33" s="274"/>
      <c r="X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/>
      <c r="AL33"/>
      <c r="AM33"/>
    </row>
    <row r="34" spans="2:39" ht="43.5" x14ac:dyDescent="0.2">
      <c r="B34" s="247"/>
      <c r="C34" s="275"/>
      <c r="D34" s="247"/>
      <c r="E34" s="247"/>
      <c r="F34" s="247"/>
      <c r="G34" s="247"/>
      <c r="H34" s="274"/>
      <c r="I34" s="274"/>
      <c r="J34" s="274"/>
      <c r="K34" s="274"/>
      <c r="L34" s="274"/>
      <c r="M34" s="274"/>
      <c r="N34" s="274"/>
      <c r="O34" s="274"/>
      <c r="Q34" s="274"/>
      <c r="R34" s="274"/>
      <c r="S34" s="274"/>
      <c r="T34" s="274"/>
      <c r="U34" s="274"/>
      <c r="V34" s="274"/>
      <c r="W34" s="274"/>
      <c r="X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/>
      <c r="AL34"/>
      <c r="AM34"/>
    </row>
    <row r="35" spans="2:39" ht="43.5" x14ac:dyDescent="0.2">
      <c r="B35" s="247"/>
      <c r="C35" s="275"/>
      <c r="D35" s="247"/>
      <c r="E35" s="247"/>
      <c r="F35" s="247"/>
      <c r="G35" s="247"/>
      <c r="H35" s="274"/>
      <c r="I35" s="274"/>
      <c r="J35" s="274"/>
      <c r="K35" s="274"/>
      <c r="L35" s="274"/>
      <c r="M35" s="274"/>
      <c r="N35" s="274"/>
      <c r="O35" s="274"/>
      <c r="Q35" s="274"/>
      <c r="R35" s="274"/>
      <c r="S35" s="274"/>
      <c r="T35" s="274"/>
      <c r="U35" s="274"/>
      <c r="V35" s="274"/>
      <c r="W35" s="274"/>
      <c r="X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/>
      <c r="AL35"/>
      <c r="AM35"/>
    </row>
    <row r="36" spans="2:39" ht="43.5" x14ac:dyDescent="0.2">
      <c r="B36" s="247"/>
      <c r="C36" s="275"/>
      <c r="D36" s="247"/>
      <c r="E36" s="247"/>
      <c r="F36" s="247"/>
      <c r="G36" s="247"/>
      <c r="H36" s="274"/>
      <c r="I36" s="274"/>
      <c r="J36" s="274"/>
      <c r="K36" s="274"/>
      <c r="L36" s="274"/>
      <c r="M36" s="274"/>
      <c r="N36" s="274"/>
      <c r="O36" s="274"/>
      <c r="Q36" s="274"/>
      <c r="R36" s="274"/>
      <c r="S36" s="274"/>
      <c r="T36" s="274"/>
      <c r="U36" s="274"/>
      <c r="V36" s="274"/>
      <c r="W36" s="274"/>
      <c r="X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/>
      <c r="AL36"/>
      <c r="AM36"/>
    </row>
    <row r="37" spans="2:39" ht="43.5" x14ac:dyDescent="0.2">
      <c r="B37" s="247"/>
      <c r="C37" s="275"/>
      <c r="D37" s="247"/>
      <c r="E37" s="247"/>
      <c r="F37" s="247"/>
      <c r="G37" s="247"/>
      <c r="H37" s="274"/>
      <c r="I37" s="274"/>
      <c r="J37" s="274"/>
      <c r="K37" s="274"/>
      <c r="L37" s="274"/>
      <c r="M37" s="274"/>
      <c r="N37" s="274"/>
      <c r="O37" s="274"/>
      <c r="Q37" s="274"/>
      <c r="R37" s="274"/>
      <c r="S37" s="274"/>
      <c r="T37" s="274"/>
      <c r="U37" s="274"/>
      <c r="V37" s="274"/>
      <c r="W37" s="274"/>
      <c r="X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/>
      <c r="AL37"/>
      <c r="AM37"/>
    </row>
    <row r="38" spans="2:39" ht="43.5" x14ac:dyDescent="0.2">
      <c r="B38" s="247"/>
      <c r="C38" s="275"/>
      <c r="D38" s="247"/>
      <c r="E38" s="247"/>
      <c r="F38" s="247"/>
      <c r="G38" s="247"/>
      <c r="H38" s="274"/>
      <c r="I38" s="274"/>
      <c r="J38" s="274"/>
      <c r="K38" s="274"/>
      <c r="L38" s="274"/>
      <c r="M38" s="274"/>
      <c r="N38" s="274"/>
      <c r="O38" s="274"/>
      <c r="Q38" s="274"/>
      <c r="R38" s="274"/>
      <c r="S38" s="274"/>
      <c r="T38" s="274"/>
      <c r="U38" s="274"/>
      <c r="V38" s="274"/>
      <c r="W38" s="274"/>
      <c r="X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/>
      <c r="AL38"/>
      <c r="AM38"/>
    </row>
    <row r="39" spans="2:39" ht="43.5" x14ac:dyDescent="0.2">
      <c r="B39" s="247"/>
      <c r="C39" s="275"/>
      <c r="D39" s="247"/>
      <c r="E39" s="247"/>
      <c r="F39" s="247"/>
      <c r="G39" s="247"/>
      <c r="H39" s="274"/>
      <c r="I39" s="274"/>
      <c r="J39" s="274"/>
      <c r="K39" s="274"/>
      <c r="L39" s="274"/>
      <c r="M39" s="274"/>
      <c r="N39" s="274"/>
      <c r="O39" s="274"/>
      <c r="Q39" s="274"/>
      <c r="R39" s="274"/>
      <c r="S39" s="274"/>
      <c r="T39" s="274"/>
      <c r="U39" s="274"/>
      <c r="V39" s="274"/>
      <c r="W39" s="274"/>
      <c r="X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/>
      <c r="AL39"/>
      <c r="AM39"/>
    </row>
    <row r="40" spans="2:39" ht="43.5" x14ac:dyDescent="0.2">
      <c r="B40" s="247"/>
      <c r="C40" s="275"/>
      <c r="D40" s="247"/>
      <c r="E40" s="247"/>
      <c r="F40" s="247"/>
      <c r="G40" s="247"/>
      <c r="H40" s="274"/>
      <c r="I40" s="274"/>
      <c r="J40" s="274"/>
      <c r="K40" s="274"/>
      <c r="L40" s="274"/>
      <c r="M40" s="274"/>
      <c r="N40" s="274"/>
      <c r="O40" s="274"/>
      <c r="Q40" s="274"/>
      <c r="R40" s="274"/>
      <c r="S40" s="274"/>
      <c r="T40" s="274"/>
      <c r="U40" s="274"/>
      <c r="V40" s="274"/>
      <c r="W40" s="274"/>
      <c r="X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/>
      <c r="AL40"/>
      <c r="AM40"/>
    </row>
    <row r="41" spans="2:39" ht="43.5" x14ac:dyDescent="0.2">
      <c r="B41" s="247"/>
      <c r="C41" s="275"/>
      <c r="D41" s="247"/>
      <c r="E41" s="247"/>
      <c r="F41" s="247"/>
      <c r="G41" s="247"/>
      <c r="H41" s="274"/>
      <c r="I41" s="274"/>
      <c r="J41" s="274"/>
      <c r="K41" s="274"/>
      <c r="L41" s="274"/>
      <c r="M41" s="274"/>
      <c r="N41" s="274"/>
      <c r="O41" s="274"/>
      <c r="Q41" s="274"/>
      <c r="R41" s="274"/>
      <c r="S41" s="274"/>
      <c r="T41" s="274"/>
      <c r="U41" s="274"/>
      <c r="V41" s="274"/>
      <c r="W41" s="274"/>
      <c r="X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  <c r="AK41"/>
      <c r="AL41"/>
      <c r="AM41"/>
    </row>
    <row r="42" spans="2:39" ht="43.5" x14ac:dyDescent="0.2">
      <c r="B42" s="247"/>
      <c r="C42" s="275"/>
      <c r="D42" s="247"/>
      <c r="E42" s="247"/>
      <c r="F42" s="247"/>
      <c r="G42" s="247"/>
      <c r="H42" s="274"/>
      <c r="I42" s="274"/>
      <c r="J42" s="274"/>
      <c r="K42" s="274"/>
      <c r="L42" s="274"/>
      <c r="M42" s="274"/>
      <c r="N42" s="274"/>
      <c r="O42" s="274"/>
      <c r="Q42" s="274"/>
      <c r="R42" s="274"/>
      <c r="S42" s="274"/>
      <c r="T42" s="274"/>
      <c r="U42" s="274"/>
      <c r="V42" s="274"/>
      <c r="W42" s="274"/>
      <c r="X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  <c r="AK42"/>
      <c r="AL42"/>
      <c r="AM42"/>
    </row>
    <row r="43" spans="2:39" ht="43.5" x14ac:dyDescent="0.2">
      <c r="B43" s="247"/>
      <c r="C43" s="275"/>
      <c r="D43" s="247"/>
      <c r="E43" s="247"/>
      <c r="F43" s="247"/>
      <c r="G43" s="247"/>
      <c r="H43" s="274"/>
      <c r="I43" s="274"/>
      <c r="J43" s="274"/>
      <c r="K43" s="274"/>
      <c r="L43" s="274"/>
      <c r="M43" s="274"/>
      <c r="N43" s="274"/>
      <c r="O43" s="274"/>
      <c r="Q43" s="274"/>
      <c r="R43" s="274"/>
      <c r="S43" s="274"/>
      <c r="T43" s="274"/>
      <c r="U43" s="274"/>
      <c r="V43" s="274"/>
      <c r="W43" s="274"/>
      <c r="X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/>
      <c r="AL43"/>
      <c r="AM43"/>
    </row>
    <row r="44" spans="2:39" ht="43.5" x14ac:dyDescent="0.2">
      <c r="B44" s="247"/>
      <c r="C44" s="275"/>
      <c r="D44" s="247"/>
      <c r="E44" s="247"/>
      <c r="F44" s="247"/>
      <c r="G44" s="247"/>
      <c r="H44" s="274"/>
      <c r="I44" s="274"/>
      <c r="J44" s="274"/>
      <c r="K44" s="274"/>
      <c r="L44" s="274"/>
      <c r="M44" s="274"/>
      <c r="N44" s="274"/>
      <c r="O44" s="274"/>
      <c r="Q44" s="274"/>
      <c r="R44" s="274"/>
      <c r="S44" s="274"/>
      <c r="T44" s="274"/>
      <c r="U44" s="274"/>
      <c r="V44" s="274"/>
      <c r="W44" s="274"/>
      <c r="X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/>
      <c r="AL44"/>
      <c r="AM44"/>
    </row>
    <row r="45" spans="2:39" ht="43.5" x14ac:dyDescent="0.2">
      <c r="B45" s="247"/>
      <c r="C45" s="275"/>
      <c r="D45" s="247"/>
      <c r="E45" s="247"/>
      <c r="F45" s="247"/>
      <c r="G45" s="247"/>
      <c r="H45" s="274"/>
      <c r="I45" s="274"/>
      <c r="J45" s="274"/>
      <c r="K45" s="274"/>
      <c r="L45" s="274"/>
      <c r="M45" s="274"/>
      <c r="N45" s="274"/>
      <c r="O45" s="274"/>
      <c r="Q45" s="274"/>
      <c r="R45" s="274"/>
      <c r="S45" s="274"/>
      <c r="T45" s="274"/>
      <c r="U45" s="274"/>
      <c r="V45" s="274"/>
      <c r="W45" s="274"/>
      <c r="X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/>
      <c r="AL45"/>
      <c r="AM45"/>
    </row>
    <row r="46" spans="2:39" ht="43.5" x14ac:dyDescent="0.2">
      <c r="B46" s="247"/>
      <c r="C46" s="275"/>
      <c r="D46" s="247"/>
      <c r="E46" s="247"/>
      <c r="F46" s="247"/>
      <c r="G46" s="247"/>
      <c r="H46" s="274"/>
      <c r="I46" s="274"/>
      <c r="J46" s="274"/>
      <c r="K46" s="274"/>
      <c r="L46" s="274"/>
      <c r="M46" s="274"/>
      <c r="N46" s="274"/>
      <c r="O46" s="274"/>
      <c r="Q46" s="274"/>
      <c r="R46" s="274"/>
      <c r="S46" s="274"/>
      <c r="T46" s="274"/>
      <c r="U46" s="274"/>
      <c r="V46" s="274"/>
      <c r="W46" s="274"/>
      <c r="X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/>
      <c r="AL46"/>
      <c r="AM46"/>
    </row>
    <row r="47" spans="2:39" ht="43.5" x14ac:dyDescent="0.2">
      <c r="B47" s="247"/>
      <c r="C47" s="275"/>
      <c r="D47" s="247"/>
      <c r="E47" s="247"/>
      <c r="F47" s="247"/>
      <c r="G47" s="247"/>
      <c r="H47" s="274"/>
      <c r="I47" s="274"/>
      <c r="J47" s="274"/>
      <c r="K47" s="274"/>
      <c r="L47" s="274"/>
      <c r="M47" s="274"/>
      <c r="N47" s="274"/>
      <c r="O47" s="274"/>
      <c r="Q47" s="274"/>
      <c r="R47" s="274"/>
      <c r="S47" s="274"/>
      <c r="T47" s="274"/>
      <c r="U47" s="274"/>
      <c r="V47" s="274"/>
      <c r="W47" s="274"/>
      <c r="X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/>
      <c r="AL47"/>
      <c r="AM47"/>
    </row>
    <row r="48" spans="2:39" ht="43.5" x14ac:dyDescent="0.2">
      <c r="B48" s="247"/>
      <c r="C48" s="275"/>
      <c r="D48" s="247"/>
      <c r="E48" s="247"/>
      <c r="F48" s="247"/>
      <c r="G48" s="247"/>
      <c r="H48" s="274"/>
      <c r="I48" s="274"/>
      <c r="J48" s="274"/>
      <c r="K48" s="274"/>
      <c r="L48" s="274"/>
      <c r="M48" s="274"/>
      <c r="N48" s="274"/>
      <c r="O48" s="274"/>
      <c r="Q48" s="274"/>
      <c r="R48" s="274"/>
      <c r="S48" s="274"/>
      <c r="T48" s="274"/>
      <c r="U48" s="274"/>
      <c r="V48" s="274"/>
      <c r="W48" s="274"/>
      <c r="X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/>
      <c r="AL48"/>
      <c r="AM48"/>
    </row>
    <row r="49" spans="2:39" ht="43.5" x14ac:dyDescent="0.2">
      <c r="B49" s="247"/>
      <c r="C49" s="275"/>
      <c r="D49" s="247"/>
      <c r="E49" s="247"/>
      <c r="F49" s="247"/>
      <c r="G49" s="247"/>
      <c r="H49" s="274"/>
      <c r="I49" s="274"/>
      <c r="J49" s="274"/>
      <c r="K49" s="274"/>
      <c r="L49" s="274"/>
      <c r="M49" s="274"/>
      <c r="N49" s="274"/>
      <c r="O49" s="274"/>
      <c r="Q49" s="274"/>
      <c r="R49" s="274"/>
      <c r="S49" s="274"/>
      <c r="T49" s="274"/>
      <c r="U49" s="274"/>
      <c r="V49" s="274"/>
      <c r="W49" s="274"/>
      <c r="X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/>
      <c r="AL49"/>
      <c r="AM49"/>
    </row>
    <row r="50" spans="2:39" ht="43.5" x14ac:dyDescent="0.2">
      <c r="B50" s="247"/>
      <c r="C50" s="275"/>
      <c r="D50" s="247"/>
      <c r="E50" s="247"/>
      <c r="F50" s="247"/>
      <c r="G50" s="247"/>
      <c r="H50" s="274"/>
      <c r="I50" s="274"/>
      <c r="J50" s="274"/>
      <c r="K50" s="274"/>
      <c r="L50" s="274"/>
      <c r="M50" s="274"/>
      <c r="N50" s="274"/>
      <c r="O50" s="274"/>
      <c r="Q50" s="274"/>
      <c r="R50" s="274"/>
      <c r="S50" s="274"/>
      <c r="T50" s="274"/>
      <c r="U50" s="274"/>
      <c r="V50" s="274"/>
      <c r="W50" s="274"/>
      <c r="X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/>
      <c r="AL50"/>
      <c r="AM50"/>
    </row>
    <row r="51" spans="2:39" ht="43.5" x14ac:dyDescent="0.2">
      <c r="B51" s="247"/>
      <c r="C51" s="275"/>
      <c r="D51" s="247"/>
      <c r="E51" s="247"/>
      <c r="F51" s="247"/>
      <c r="G51" s="247"/>
      <c r="H51" s="274"/>
      <c r="I51" s="274"/>
      <c r="J51" s="274"/>
      <c r="K51" s="274"/>
      <c r="L51" s="274"/>
      <c r="M51" s="274"/>
      <c r="N51" s="274"/>
      <c r="O51" s="274"/>
      <c r="Q51" s="274"/>
      <c r="R51" s="274"/>
      <c r="S51" s="274"/>
      <c r="T51" s="274"/>
      <c r="U51" s="274"/>
      <c r="V51" s="274"/>
      <c r="W51" s="274"/>
      <c r="X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/>
      <c r="AL51"/>
      <c r="AM51"/>
    </row>
    <row r="52" spans="2:39" ht="43.5" x14ac:dyDescent="0.2">
      <c r="B52" s="247"/>
      <c r="C52" s="275"/>
      <c r="D52" s="247"/>
      <c r="E52" s="247"/>
      <c r="F52" s="247"/>
      <c r="G52" s="247"/>
      <c r="H52" s="274"/>
      <c r="I52" s="274"/>
      <c r="J52" s="274"/>
      <c r="K52" s="274"/>
      <c r="L52" s="274"/>
      <c r="M52" s="274"/>
      <c r="N52" s="274"/>
      <c r="O52" s="274"/>
      <c r="Q52" s="274"/>
      <c r="R52" s="274"/>
      <c r="S52" s="274"/>
      <c r="T52" s="274"/>
      <c r="U52" s="274"/>
      <c r="V52" s="274"/>
      <c r="W52" s="274"/>
      <c r="X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/>
      <c r="AL52"/>
      <c r="AM52"/>
    </row>
    <row r="53" spans="2:39" ht="43.5" x14ac:dyDescent="0.2">
      <c r="B53" s="247"/>
      <c r="C53" s="275"/>
      <c r="D53" s="247"/>
      <c r="E53" s="247"/>
      <c r="F53" s="247"/>
      <c r="G53" s="247"/>
      <c r="H53" s="274"/>
      <c r="I53" s="274"/>
      <c r="J53" s="274"/>
      <c r="K53" s="274"/>
      <c r="L53" s="274"/>
      <c r="M53" s="274"/>
      <c r="N53" s="274"/>
      <c r="O53" s="274"/>
      <c r="Q53" s="274"/>
      <c r="R53" s="274"/>
      <c r="S53" s="274"/>
      <c r="T53" s="274"/>
      <c r="U53" s="274"/>
      <c r="V53" s="274"/>
      <c r="W53" s="274"/>
      <c r="X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/>
      <c r="AL53"/>
      <c r="AM53"/>
    </row>
    <row r="54" spans="2:39" ht="43.5" x14ac:dyDescent="0.2">
      <c r="B54" s="247"/>
      <c r="C54" s="275"/>
      <c r="D54" s="247"/>
      <c r="E54" s="247"/>
      <c r="F54" s="247"/>
      <c r="G54" s="247"/>
      <c r="H54" s="274"/>
      <c r="I54" s="274"/>
      <c r="J54" s="274"/>
      <c r="K54" s="274"/>
      <c r="L54" s="274"/>
      <c r="M54" s="274"/>
      <c r="N54" s="274"/>
      <c r="O54" s="274"/>
      <c r="Q54" s="274"/>
      <c r="R54" s="274"/>
      <c r="S54" s="274"/>
      <c r="T54" s="274"/>
      <c r="U54" s="274"/>
      <c r="V54" s="274"/>
      <c r="W54" s="274"/>
      <c r="X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/>
      <c r="AL54"/>
      <c r="AM54"/>
    </row>
    <row r="55" spans="2:39" ht="43.5" x14ac:dyDescent="0.2">
      <c r="B55" s="247"/>
      <c r="C55" s="275"/>
      <c r="D55" s="247"/>
      <c r="E55" s="247"/>
      <c r="F55" s="247"/>
      <c r="G55" s="247"/>
      <c r="H55" s="274"/>
      <c r="I55" s="274"/>
      <c r="J55" s="274"/>
      <c r="K55" s="274"/>
      <c r="L55" s="274"/>
      <c r="M55" s="274"/>
      <c r="N55" s="274"/>
      <c r="O55" s="274"/>
      <c r="Q55" s="274"/>
      <c r="R55" s="274"/>
      <c r="S55" s="274"/>
      <c r="T55" s="274"/>
      <c r="U55" s="274"/>
      <c r="V55" s="274"/>
      <c r="W55" s="274"/>
      <c r="X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/>
      <c r="AL55"/>
      <c r="AM55"/>
    </row>
    <row r="56" spans="2:39" ht="43.5" x14ac:dyDescent="0.2">
      <c r="B56" s="247"/>
      <c r="C56" s="275"/>
      <c r="D56" s="247"/>
      <c r="E56" s="247"/>
      <c r="F56" s="247"/>
      <c r="G56" s="247"/>
      <c r="H56" s="274"/>
      <c r="I56" s="274"/>
      <c r="J56" s="274"/>
      <c r="K56" s="274"/>
      <c r="L56" s="274"/>
      <c r="M56" s="274"/>
      <c r="N56" s="274"/>
      <c r="O56" s="274"/>
      <c r="Q56" s="274"/>
      <c r="R56" s="274"/>
      <c r="S56" s="274"/>
      <c r="T56" s="274"/>
      <c r="U56" s="274"/>
      <c r="V56" s="274"/>
      <c r="W56" s="274"/>
      <c r="X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/>
      <c r="AL56"/>
      <c r="AM56"/>
    </row>
    <row r="57" spans="2:39" ht="43.5" x14ac:dyDescent="0.2">
      <c r="B57" s="247"/>
      <c r="C57" s="275"/>
      <c r="D57" s="247"/>
      <c r="E57" s="247"/>
      <c r="F57" s="247"/>
      <c r="G57" s="247"/>
      <c r="H57" s="274"/>
      <c r="I57" s="274"/>
      <c r="J57" s="274"/>
      <c r="K57" s="274"/>
      <c r="L57" s="274"/>
      <c r="M57" s="274"/>
      <c r="N57" s="274"/>
      <c r="O57" s="274"/>
      <c r="Q57" s="274"/>
      <c r="R57" s="274"/>
      <c r="S57" s="274"/>
      <c r="T57" s="274"/>
      <c r="U57" s="274"/>
      <c r="V57" s="274"/>
      <c r="W57" s="274"/>
      <c r="X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/>
      <c r="AL57"/>
      <c r="AM57"/>
    </row>
    <row r="58" spans="2:39" ht="43.5" x14ac:dyDescent="0.2">
      <c r="B58" s="247"/>
      <c r="C58" s="275"/>
      <c r="D58" s="247"/>
      <c r="E58" s="247"/>
      <c r="F58" s="247"/>
      <c r="G58" s="247"/>
      <c r="H58" s="274"/>
      <c r="I58" s="274"/>
      <c r="J58" s="274"/>
      <c r="K58" s="274"/>
      <c r="L58" s="274"/>
      <c r="M58" s="274"/>
      <c r="N58" s="274"/>
      <c r="O58" s="274"/>
      <c r="Q58" s="274"/>
      <c r="R58" s="274"/>
      <c r="S58" s="274"/>
      <c r="T58" s="274"/>
      <c r="U58" s="274"/>
      <c r="V58" s="274"/>
      <c r="W58" s="274"/>
      <c r="X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/>
      <c r="AL58"/>
      <c r="AM58"/>
    </row>
    <row r="59" spans="2:39" ht="43.5" x14ac:dyDescent="0.2">
      <c r="B59" s="247"/>
      <c r="C59" s="275"/>
      <c r="D59" s="247"/>
      <c r="E59" s="247"/>
      <c r="F59" s="247"/>
      <c r="G59" s="247"/>
      <c r="H59" s="274"/>
      <c r="I59" s="274"/>
      <c r="J59" s="274"/>
      <c r="K59" s="274"/>
      <c r="L59" s="274"/>
      <c r="M59" s="274"/>
      <c r="N59" s="274"/>
      <c r="O59" s="274"/>
      <c r="Q59" s="274"/>
      <c r="R59" s="274"/>
      <c r="S59" s="274"/>
      <c r="T59" s="274"/>
      <c r="U59" s="274"/>
      <c r="V59" s="274"/>
      <c r="W59" s="274"/>
      <c r="X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/>
      <c r="AL59"/>
      <c r="AM59"/>
    </row>
    <row r="60" spans="2:39" ht="43.5" x14ac:dyDescent="0.2">
      <c r="B60" s="247"/>
      <c r="C60" s="275"/>
      <c r="D60" s="247"/>
      <c r="E60" s="247"/>
      <c r="F60" s="247"/>
      <c r="G60" s="247"/>
      <c r="H60" s="274"/>
      <c r="I60" s="274"/>
      <c r="J60" s="274"/>
      <c r="K60" s="274"/>
      <c r="L60" s="274"/>
      <c r="M60" s="274"/>
      <c r="N60" s="274"/>
      <c r="O60" s="274"/>
      <c r="Q60" s="274"/>
      <c r="R60" s="274"/>
      <c r="S60" s="274"/>
      <c r="T60" s="274"/>
      <c r="U60" s="274"/>
      <c r="V60" s="274"/>
      <c r="W60" s="274"/>
      <c r="X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/>
      <c r="AL60"/>
      <c r="AM60"/>
    </row>
    <row r="61" spans="2:39" ht="43.5" x14ac:dyDescent="0.2">
      <c r="B61" s="247"/>
      <c r="C61" s="275"/>
      <c r="D61" s="247"/>
      <c r="E61" s="247"/>
      <c r="F61" s="247"/>
      <c r="G61" s="247"/>
      <c r="H61" s="274"/>
      <c r="I61" s="274"/>
      <c r="J61" s="274"/>
      <c r="K61" s="274"/>
      <c r="L61" s="274"/>
      <c r="M61" s="274"/>
      <c r="N61" s="274"/>
      <c r="O61" s="274"/>
      <c r="Q61" s="274"/>
      <c r="R61" s="274"/>
      <c r="S61" s="274"/>
      <c r="T61" s="274"/>
      <c r="U61" s="274"/>
      <c r="V61" s="274"/>
      <c r="W61" s="274"/>
      <c r="X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/>
      <c r="AL61"/>
      <c r="AM61"/>
    </row>
    <row r="62" spans="2:39" ht="43.5" x14ac:dyDescent="0.2">
      <c r="B62" s="247"/>
      <c r="C62" s="275"/>
      <c r="D62" s="247"/>
      <c r="E62" s="247"/>
      <c r="F62" s="247"/>
      <c r="G62" s="247"/>
      <c r="H62" s="274"/>
      <c r="I62" s="274"/>
      <c r="J62" s="274"/>
      <c r="K62" s="274"/>
      <c r="L62" s="274"/>
      <c r="M62" s="274"/>
      <c r="N62" s="274"/>
      <c r="O62" s="274"/>
      <c r="Q62" s="274"/>
      <c r="R62" s="274"/>
      <c r="S62" s="274"/>
      <c r="T62" s="274"/>
      <c r="U62" s="274"/>
      <c r="V62" s="274"/>
      <c r="W62" s="274"/>
      <c r="X62" s="274"/>
      <c r="Z62" s="274"/>
      <c r="AA62" s="274"/>
      <c r="AB62" s="274"/>
      <c r="AC62" s="274"/>
      <c r="AD62" s="274"/>
      <c r="AE62" s="274"/>
      <c r="AF62" s="274"/>
      <c r="AG62" s="274"/>
      <c r="AH62" s="274"/>
      <c r="AI62" s="274"/>
      <c r="AJ62" s="274"/>
      <c r="AK62"/>
      <c r="AL62"/>
      <c r="AM62"/>
    </row>
    <row r="63" spans="2:39" ht="43.5" x14ac:dyDescent="0.2">
      <c r="B63" s="247"/>
      <c r="C63" s="275"/>
      <c r="D63" s="247"/>
      <c r="E63" s="247"/>
      <c r="F63" s="247"/>
      <c r="G63" s="247"/>
      <c r="H63" s="274"/>
      <c r="I63" s="274"/>
      <c r="J63" s="274"/>
      <c r="K63" s="274"/>
      <c r="L63" s="274"/>
      <c r="M63" s="274"/>
      <c r="N63" s="274"/>
      <c r="O63" s="274"/>
      <c r="Q63" s="274"/>
      <c r="R63" s="274"/>
      <c r="S63" s="274"/>
      <c r="T63" s="274"/>
      <c r="U63" s="274"/>
      <c r="V63" s="274"/>
      <c r="W63" s="274"/>
      <c r="X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/>
      <c r="AL63"/>
      <c r="AM63"/>
    </row>
    <row r="64" spans="2:39" ht="43.5" x14ac:dyDescent="0.2">
      <c r="B64" s="247"/>
      <c r="C64" s="275"/>
      <c r="D64" s="247"/>
      <c r="E64" s="247"/>
      <c r="F64" s="247"/>
      <c r="G64" s="247"/>
      <c r="H64" s="274"/>
      <c r="I64" s="274"/>
      <c r="J64" s="274"/>
      <c r="K64" s="274"/>
      <c r="L64" s="274"/>
      <c r="M64" s="274"/>
      <c r="N64" s="274"/>
      <c r="O64" s="274"/>
      <c r="Q64" s="274"/>
      <c r="R64" s="274"/>
      <c r="S64" s="274"/>
      <c r="T64" s="274"/>
      <c r="U64" s="274"/>
      <c r="V64" s="274"/>
      <c r="W64" s="274"/>
      <c r="X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/>
      <c r="AL64"/>
      <c r="AM64"/>
    </row>
    <row r="65" spans="2:47" ht="43.5" x14ac:dyDescent="0.2">
      <c r="B65" s="247"/>
      <c r="C65" s="275"/>
      <c r="D65" s="247"/>
      <c r="E65" s="247"/>
      <c r="F65" s="247"/>
      <c r="G65" s="247"/>
      <c r="H65" s="274"/>
      <c r="I65" s="274"/>
      <c r="J65" s="274"/>
      <c r="K65" s="274"/>
      <c r="L65" s="274"/>
      <c r="M65" s="274"/>
      <c r="N65" s="274"/>
      <c r="O65" s="274"/>
      <c r="Q65" s="274"/>
      <c r="R65" s="274"/>
      <c r="S65" s="274"/>
      <c r="T65" s="274"/>
      <c r="U65" s="274"/>
      <c r="V65" s="274"/>
      <c r="W65" s="274"/>
      <c r="X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470"/>
      <c r="AL65" s="470"/>
      <c r="AM65" s="470"/>
      <c r="AN65" s="470"/>
      <c r="AO65" s="470"/>
      <c r="AP65" s="470"/>
      <c r="AQ65" s="470"/>
      <c r="AR65" s="470"/>
      <c r="AS65" s="470"/>
      <c r="AT65" s="470"/>
      <c r="AU65" s="470"/>
    </row>
    <row r="66" spans="2:47" ht="43.5" x14ac:dyDescent="0.2">
      <c r="B66" s="247"/>
      <c r="C66" s="275"/>
      <c r="D66" s="247"/>
      <c r="E66" s="247"/>
      <c r="F66" s="247"/>
      <c r="G66" s="247"/>
      <c r="H66" s="274"/>
      <c r="I66" s="274"/>
      <c r="J66" s="274"/>
      <c r="K66" s="274"/>
      <c r="L66" s="274"/>
      <c r="M66" s="274"/>
      <c r="N66" s="274"/>
      <c r="O66" s="274"/>
      <c r="Q66" s="274"/>
      <c r="R66" s="274"/>
      <c r="S66" s="274"/>
      <c r="T66" s="274"/>
      <c r="U66" s="274"/>
      <c r="V66" s="274"/>
      <c r="W66" s="274"/>
      <c r="X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470"/>
      <c r="AL66" s="470"/>
      <c r="AM66" s="470"/>
      <c r="AN66" s="470"/>
      <c r="AO66" s="470"/>
      <c r="AP66" s="470"/>
      <c r="AQ66" s="470"/>
      <c r="AR66" s="470"/>
      <c r="AS66" s="470"/>
      <c r="AT66" s="470"/>
      <c r="AU66" s="470"/>
    </row>
    <row r="67" spans="2:47" ht="43.5" x14ac:dyDescent="0.2">
      <c r="B67" s="247"/>
      <c r="C67" s="275"/>
      <c r="D67" s="247"/>
      <c r="E67" s="247"/>
      <c r="F67" s="247"/>
      <c r="G67" s="247"/>
      <c r="H67" s="274"/>
      <c r="I67" s="274"/>
      <c r="J67" s="274"/>
      <c r="K67" s="274"/>
      <c r="L67" s="274"/>
      <c r="M67" s="274"/>
      <c r="N67" s="274"/>
      <c r="O67" s="274"/>
      <c r="Q67" s="274"/>
      <c r="R67" s="274"/>
      <c r="S67" s="274"/>
      <c r="T67" s="274"/>
      <c r="U67" s="274"/>
      <c r="V67" s="274"/>
      <c r="W67" s="274"/>
      <c r="X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4"/>
      <c r="AJ67" s="274"/>
      <c r="AK67" s="470"/>
      <c r="AL67" s="470"/>
      <c r="AM67" s="470"/>
      <c r="AN67" s="470"/>
      <c r="AO67" s="470"/>
      <c r="AP67" s="470"/>
      <c r="AQ67" s="470"/>
      <c r="AR67" s="470"/>
      <c r="AS67" s="470"/>
      <c r="AT67" s="470"/>
      <c r="AU67" s="470"/>
    </row>
    <row r="68" spans="2:47" ht="43.5" x14ac:dyDescent="0.2">
      <c r="B68" s="247"/>
      <c r="C68" s="275"/>
      <c r="D68" s="247"/>
      <c r="E68" s="247"/>
      <c r="F68" s="247"/>
      <c r="G68" s="247"/>
      <c r="H68" s="274"/>
      <c r="I68" s="274"/>
      <c r="J68" s="274"/>
      <c r="K68" s="274"/>
      <c r="L68" s="274"/>
      <c r="M68" s="274"/>
      <c r="N68" s="274"/>
      <c r="O68" s="274"/>
      <c r="Q68" s="274"/>
      <c r="R68" s="274"/>
      <c r="S68" s="274"/>
      <c r="T68" s="274"/>
      <c r="U68" s="274"/>
      <c r="V68" s="274"/>
      <c r="W68" s="274"/>
      <c r="X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470"/>
      <c r="AL68" s="470"/>
      <c r="AM68" s="470"/>
      <c r="AN68" s="470"/>
      <c r="AO68" s="470"/>
      <c r="AP68" s="470"/>
      <c r="AQ68" s="470"/>
      <c r="AR68" s="470"/>
      <c r="AS68" s="470"/>
      <c r="AT68" s="470"/>
      <c r="AU68" s="470"/>
    </row>
    <row r="69" spans="2:47" ht="43.5" x14ac:dyDescent="0.2">
      <c r="B69" s="247"/>
      <c r="C69" s="275"/>
      <c r="D69" s="247"/>
      <c r="E69" s="247"/>
      <c r="F69" s="247"/>
      <c r="G69" s="247"/>
      <c r="H69" s="274"/>
      <c r="I69" s="274"/>
      <c r="J69" s="274"/>
      <c r="K69" s="274"/>
      <c r="L69" s="274"/>
      <c r="M69" s="274"/>
      <c r="N69" s="274"/>
      <c r="O69" s="274"/>
      <c r="Q69" s="274"/>
      <c r="R69" s="274"/>
      <c r="S69" s="274"/>
      <c r="T69" s="274"/>
      <c r="U69" s="274"/>
      <c r="V69" s="274"/>
      <c r="W69" s="274"/>
      <c r="X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470"/>
      <c r="AL69" s="470"/>
      <c r="AM69" s="470"/>
      <c r="AN69" s="470"/>
      <c r="AO69" s="470"/>
      <c r="AP69" s="470"/>
      <c r="AQ69" s="470"/>
      <c r="AR69" s="470"/>
      <c r="AS69" s="470"/>
      <c r="AT69" s="470"/>
      <c r="AU69" s="470"/>
    </row>
    <row r="70" spans="2:47" ht="43.5" x14ac:dyDescent="0.2">
      <c r="B70" s="247"/>
      <c r="C70" s="275"/>
      <c r="D70" s="247"/>
      <c r="E70" s="247"/>
      <c r="F70" s="247"/>
      <c r="G70" s="247"/>
      <c r="H70" s="274"/>
      <c r="I70" s="274"/>
      <c r="J70" s="274"/>
      <c r="K70" s="274"/>
      <c r="L70" s="274"/>
      <c r="M70" s="274"/>
      <c r="N70" s="274"/>
      <c r="O70" s="274"/>
      <c r="Q70" s="274"/>
      <c r="R70" s="274"/>
      <c r="S70" s="274"/>
      <c r="T70" s="274"/>
      <c r="U70" s="274"/>
      <c r="V70" s="274"/>
      <c r="W70" s="274"/>
      <c r="X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470"/>
      <c r="AL70" s="470"/>
      <c r="AM70" s="470"/>
      <c r="AN70" s="470"/>
      <c r="AO70" s="470"/>
      <c r="AP70" s="470"/>
      <c r="AQ70" s="470"/>
      <c r="AR70" s="470"/>
      <c r="AS70" s="470"/>
      <c r="AT70" s="470"/>
      <c r="AU70" s="470"/>
    </row>
    <row r="71" spans="2:47" ht="43.5" x14ac:dyDescent="0.2">
      <c r="B71" s="247"/>
      <c r="C71" s="275"/>
      <c r="D71" s="247"/>
      <c r="E71" s="247"/>
      <c r="F71" s="247"/>
      <c r="G71" s="247"/>
      <c r="H71" s="274"/>
      <c r="I71" s="274"/>
      <c r="J71" s="274"/>
      <c r="K71" s="274"/>
      <c r="L71" s="274"/>
      <c r="M71" s="274"/>
      <c r="N71" s="274"/>
      <c r="O71" s="274"/>
      <c r="Q71" s="274"/>
      <c r="R71" s="274"/>
      <c r="S71" s="274"/>
      <c r="T71" s="274"/>
      <c r="U71" s="274"/>
      <c r="V71" s="274"/>
      <c r="W71" s="274"/>
      <c r="X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470"/>
      <c r="AL71" s="470"/>
      <c r="AM71" s="470"/>
      <c r="AN71" s="470"/>
      <c r="AO71" s="470"/>
      <c r="AP71" s="470"/>
      <c r="AQ71" s="470"/>
      <c r="AR71" s="470"/>
      <c r="AS71" s="470"/>
      <c r="AT71" s="470"/>
      <c r="AU71" s="470"/>
    </row>
    <row r="72" spans="2:47" ht="43.5" x14ac:dyDescent="0.2">
      <c r="B72" s="247"/>
      <c r="C72" s="275"/>
      <c r="D72" s="247"/>
      <c r="E72" s="247"/>
      <c r="F72" s="247"/>
      <c r="G72" s="247"/>
      <c r="H72" s="274"/>
      <c r="I72" s="274"/>
      <c r="J72" s="274"/>
      <c r="K72" s="274"/>
      <c r="L72" s="274"/>
      <c r="M72" s="274"/>
      <c r="N72" s="274"/>
      <c r="O72" s="274"/>
      <c r="Q72" s="274"/>
      <c r="R72" s="274"/>
      <c r="S72" s="274"/>
      <c r="T72" s="274"/>
      <c r="U72" s="274"/>
      <c r="V72" s="274"/>
      <c r="W72" s="274"/>
      <c r="X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470"/>
      <c r="AL72" s="470"/>
      <c r="AM72" s="470"/>
      <c r="AN72" s="470"/>
      <c r="AO72" s="470"/>
      <c r="AP72" s="470"/>
      <c r="AQ72" s="470"/>
      <c r="AR72" s="470"/>
      <c r="AS72" s="470"/>
      <c r="AT72" s="470"/>
      <c r="AU72" s="470"/>
    </row>
    <row r="73" spans="2:47" ht="43.5" x14ac:dyDescent="0.2">
      <c r="B73" s="247"/>
      <c r="C73" s="275"/>
      <c r="D73" s="247"/>
      <c r="E73" s="247"/>
      <c r="F73" s="247"/>
      <c r="G73" s="247"/>
      <c r="H73" s="274"/>
      <c r="I73" s="274"/>
      <c r="J73" s="274"/>
      <c r="K73" s="274"/>
      <c r="L73" s="274"/>
      <c r="M73" s="274"/>
      <c r="N73" s="274"/>
      <c r="O73" s="274"/>
      <c r="Q73" s="274"/>
      <c r="R73" s="274"/>
      <c r="S73" s="274"/>
      <c r="T73" s="274"/>
      <c r="U73" s="274"/>
      <c r="V73" s="274"/>
      <c r="W73" s="274"/>
      <c r="X73" s="274"/>
      <c r="Z73" s="274"/>
      <c r="AA73" s="274"/>
      <c r="AB73" s="274"/>
      <c r="AC73" s="274"/>
      <c r="AD73" s="274"/>
      <c r="AE73" s="274"/>
      <c r="AF73" s="274"/>
      <c r="AG73" s="274"/>
      <c r="AH73" s="274"/>
      <c r="AI73" s="274"/>
      <c r="AJ73" s="274"/>
      <c r="AK73" s="470"/>
      <c r="AL73" s="470"/>
      <c r="AM73" s="470"/>
      <c r="AN73" s="470"/>
      <c r="AO73" s="470"/>
      <c r="AP73" s="470"/>
      <c r="AQ73" s="470"/>
      <c r="AR73" s="470"/>
      <c r="AS73" s="470"/>
      <c r="AT73" s="470"/>
      <c r="AU73" s="470"/>
    </row>
    <row r="74" spans="2:47" ht="43.5" x14ac:dyDescent="0.2">
      <c r="B74" s="247"/>
      <c r="C74" s="275"/>
      <c r="D74" s="247"/>
      <c r="E74" s="247"/>
      <c r="F74" s="247"/>
      <c r="G74" s="247"/>
      <c r="H74" s="274"/>
      <c r="I74" s="274"/>
      <c r="J74" s="274"/>
      <c r="K74" s="274"/>
      <c r="L74" s="274"/>
      <c r="M74" s="274"/>
      <c r="N74" s="274"/>
      <c r="O74" s="274"/>
      <c r="Q74" s="274"/>
      <c r="R74" s="274"/>
      <c r="S74" s="274"/>
      <c r="T74" s="274"/>
      <c r="U74" s="274"/>
      <c r="V74" s="274"/>
      <c r="W74" s="274"/>
      <c r="X74" s="274"/>
      <c r="Z74" s="274"/>
      <c r="AA74" s="274"/>
      <c r="AB74" s="274"/>
      <c r="AC74" s="274"/>
      <c r="AD74" s="274"/>
      <c r="AE74" s="274"/>
      <c r="AF74" s="274"/>
      <c r="AG74" s="274"/>
      <c r="AH74" s="274"/>
      <c r="AI74" s="274"/>
      <c r="AJ74" s="274"/>
      <c r="AK74" s="470"/>
      <c r="AL74" s="470"/>
      <c r="AM74" s="470"/>
      <c r="AN74" s="470"/>
      <c r="AO74" s="470"/>
      <c r="AP74" s="470"/>
      <c r="AQ74" s="470"/>
      <c r="AR74" s="470"/>
      <c r="AS74" s="470"/>
      <c r="AT74" s="470"/>
      <c r="AU74" s="470"/>
    </row>
    <row r="75" spans="2:47" ht="43.5" x14ac:dyDescent="0.2">
      <c r="B75" s="247"/>
      <c r="C75" s="275"/>
      <c r="D75" s="247"/>
      <c r="E75" s="247"/>
      <c r="F75" s="247"/>
      <c r="G75" s="247"/>
      <c r="H75" s="274"/>
      <c r="I75" s="274"/>
      <c r="J75" s="274"/>
      <c r="K75" s="274"/>
      <c r="L75" s="274"/>
      <c r="M75" s="274"/>
      <c r="N75" s="274"/>
      <c r="O75" s="274"/>
      <c r="Q75" s="274"/>
      <c r="R75" s="274"/>
      <c r="S75" s="274"/>
      <c r="T75" s="274"/>
      <c r="U75" s="274"/>
      <c r="V75" s="274"/>
      <c r="W75" s="274"/>
      <c r="X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470"/>
      <c r="AL75" s="470"/>
      <c r="AM75" s="470"/>
      <c r="AN75" s="470"/>
      <c r="AO75" s="470"/>
      <c r="AP75" s="470"/>
      <c r="AQ75" s="470"/>
      <c r="AR75" s="470"/>
      <c r="AS75" s="470"/>
      <c r="AT75" s="470"/>
      <c r="AU75" s="470"/>
    </row>
    <row r="76" spans="2:47" ht="43.5" x14ac:dyDescent="0.2">
      <c r="B76" s="247"/>
      <c r="C76" s="275"/>
      <c r="D76" s="247"/>
      <c r="E76" s="247"/>
      <c r="F76" s="247"/>
      <c r="G76" s="247"/>
      <c r="H76" s="274"/>
      <c r="I76" s="274"/>
      <c r="J76" s="274"/>
      <c r="K76" s="274"/>
      <c r="L76" s="274"/>
      <c r="M76" s="274"/>
      <c r="N76" s="274"/>
      <c r="O76" s="274"/>
      <c r="Q76" s="274"/>
      <c r="R76" s="274"/>
      <c r="S76" s="274"/>
      <c r="T76" s="274"/>
      <c r="U76" s="274"/>
      <c r="V76" s="274"/>
      <c r="W76" s="274"/>
      <c r="X76" s="274"/>
      <c r="Z76" s="274"/>
      <c r="AA76" s="274"/>
      <c r="AB76" s="274"/>
      <c r="AC76" s="274"/>
      <c r="AD76" s="274"/>
      <c r="AE76" s="274"/>
      <c r="AF76" s="274"/>
      <c r="AG76" s="274"/>
      <c r="AH76" s="274"/>
      <c r="AI76" s="274"/>
      <c r="AJ76" s="274"/>
      <c r="AK76" s="470"/>
      <c r="AL76" s="470"/>
      <c r="AM76" s="470"/>
      <c r="AN76" s="470"/>
      <c r="AO76" s="470"/>
      <c r="AP76" s="470"/>
      <c r="AQ76" s="470"/>
      <c r="AR76" s="470"/>
      <c r="AS76" s="470"/>
      <c r="AT76" s="470"/>
      <c r="AU76" s="470"/>
    </row>
    <row r="77" spans="2:47" x14ac:dyDescent="0.35">
      <c r="AG77" s="470"/>
      <c r="AH77" s="470"/>
      <c r="AI77" s="470"/>
      <c r="AJ77" s="470"/>
      <c r="AN77" s="470"/>
      <c r="AO77" s="470"/>
      <c r="AP77" s="470"/>
      <c r="AQ77" s="470"/>
      <c r="AR77" s="470"/>
      <c r="AS77" s="470"/>
      <c r="AT77" s="470"/>
      <c r="AU77" s="470"/>
    </row>
    <row r="78" spans="2:47" x14ac:dyDescent="0.35">
      <c r="AG78" s="470"/>
      <c r="AH78" s="470"/>
      <c r="AI78" s="470"/>
      <c r="AJ78" s="470"/>
      <c r="AN78" s="470"/>
      <c r="AO78" s="470"/>
      <c r="AP78" s="470"/>
      <c r="AQ78" s="470"/>
      <c r="AR78" s="470"/>
      <c r="AS78" s="470"/>
      <c r="AT78" s="470"/>
      <c r="AU78" s="470"/>
    </row>
    <row r="79" spans="2:47" x14ac:dyDescent="0.35">
      <c r="AG79" s="470"/>
      <c r="AH79" s="470"/>
      <c r="AI79" s="470"/>
      <c r="AJ79" s="470"/>
      <c r="AN79" s="470"/>
      <c r="AO79" s="470"/>
      <c r="AP79" s="470"/>
      <c r="AQ79" s="470"/>
      <c r="AR79" s="470"/>
      <c r="AS79" s="470"/>
      <c r="AT79" s="470"/>
      <c r="AU79" s="470"/>
    </row>
    <row r="80" spans="2:47" x14ac:dyDescent="0.35">
      <c r="AG80" s="470"/>
      <c r="AH80" s="470"/>
      <c r="AI80" s="470"/>
      <c r="AJ80" s="470"/>
      <c r="AN80" s="470"/>
      <c r="AO80" s="470"/>
      <c r="AP80" s="470"/>
      <c r="AQ80" s="470"/>
      <c r="AR80" s="470"/>
      <c r="AS80" s="470"/>
      <c r="AT80" s="470"/>
      <c r="AU80" s="470"/>
    </row>
    <row r="81" spans="33:47" x14ac:dyDescent="0.35">
      <c r="AG81" s="470"/>
      <c r="AH81" s="470"/>
      <c r="AI81" s="470"/>
      <c r="AJ81" s="470"/>
      <c r="AN81" s="470"/>
      <c r="AO81" s="470"/>
      <c r="AP81" s="470"/>
      <c r="AQ81" s="470"/>
      <c r="AR81" s="470"/>
      <c r="AS81" s="470"/>
      <c r="AT81" s="470"/>
      <c r="AU81" s="470"/>
    </row>
    <row r="82" spans="33:47" x14ac:dyDescent="0.35">
      <c r="AG82" s="470"/>
      <c r="AH82" s="470"/>
      <c r="AI82" s="470"/>
      <c r="AJ82" s="470"/>
      <c r="AN82" s="470"/>
      <c r="AO82" s="470"/>
      <c r="AP82" s="470"/>
      <c r="AQ82" s="470"/>
      <c r="AR82" s="470"/>
      <c r="AS82" s="470"/>
      <c r="AT82" s="470"/>
      <c r="AU82" s="470"/>
    </row>
    <row r="83" spans="33:47" x14ac:dyDescent="0.35">
      <c r="AG83" s="470"/>
      <c r="AH83" s="470"/>
      <c r="AI83" s="470"/>
      <c r="AJ83" s="470"/>
      <c r="AN83" s="470"/>
      <c r="AO83" s="470"/>
      <c r="AP83" s="470"/>
      <c r="AQ83" s="470"/>
      <c r="AR83" s="470"/>
      <c r="AS83" s="470"/>
      <c r="AT83" s="470"/>
      <c r="AU83" s="470"/>
    </row>
    <row r="84" spans="33:47" x14ac:dyDescent="0.35">
      <c r="AG84" s="470"/>
      <c r="AH84" s="470"/>
      <c r="AI84" s="470"/>
      <c r="AJ84" s="470"/>
      <c r="AN84" s="470"/>
      <c r="AO84" s="470"/>
      <c r="AP84" s="470"/>
      <c r="AQ84" s="470"/>
      <c r="AR84" s="470"/>
      <c r="AS84" s="470"/>
      <c r="AT84" s="470"/>
      <c r="AU84" s="470"/>
    </row>
    <row r="85" spans="33:47" x14ac:dyDescent="0.35">
      <c r="AG85" s="470"/>
      <c r="AH85" s="470"/>
      <c r="AI85" s="470"/>
      <c r="AJ85" s="470"/>
      <c r="AN85" s="470"/>
      <c r="AO85" s="470"/>
      <c r="AP85" s="470"/>
      <c r="AQ85" s="470"/>
      <c r="AR85" s="470"/>
      <c r="AS85" s="470"/>
      <c r="AT85" s="470"/>
      <c r="AU85" s="470"/>
    </row>
    <row r="86" spans="33:47" x14ac:dyDescent="0.35">
      <c r="AG86" s="470"/>
      <c r="AH86" s="470"/>
      <c r="AI86" s="470"/>
      <c r="AJ86" s="470"/>
      <c r="AN86" s="470"/>
      <c r="AO86" s="470"/>
      <c r="AP86" s="470"/>
      <c r="AQ86" s="470"/>
      <c r="AR86" s="470"/>
      <c r="AS86" s="470"/>
      <c r="AT86" s="470"/>
      <c r="AU86" s="470"/>
    </row>
    <row r="87" spans="33:47" x14ac:dyDescent="0.35">
      <c r="AG87" s="470"/>
      <c r="AH87" s="470"/>
      <c r="AI87" s="470"/>
      <c r="AJ87" s="470"/>
      <c r="AN87" s="470"/>
      <c r="AO87" s="470"/>
      <c r="AP87" s="470"/>
      <c r="AQ87" s="470"/>
      <c r="AR87" s="470"/>
      <c r="AS87" s="470"/>
      <c r="AT87" s="470"/>
      <c r="AU87" s="470"/>
    </row>
    <row r="88" spans="33:47" x14ac:dyDescent="0.35">
      <c r="AG88" s="470"/>
      <c r="AH88" s="470"/>
      <c r="AI88" s="470"/>
      <c r="AJ88" s="470"/>
      <c r="AN88" s="470"/>
      <c r="AO88" s="470"/>
      <c r="AP88" s="470"/>
      <c r="AQ88" s="470"/>
      <c r="AR88" s="470"/>
      <c r="AS88" s="470"/>
      <c r="AT88" s="470"/>
      <c r="AU88" s="470"/>
    </row>
    <row r="89" spans="33:47" x14ac:dyDescent="0.35">
      <c r="AG89" s="470"/>
      <c r="AH89" s="470"/>
      <c r="AI89" s="470"/>
      <c r="AJ89" s="470"/>
      <c r="AN89" s="470"/>
      <c r="AO89" s="470"/>
      <c r="AP89" s="470"/>
      <c r="AQ89" s="470"/>
      <c r="AR89" s="470"/>
      <c r="AS89" s="470"/>
      <c r="AT89" s="470"/>
      <c r="AU89" s="470"/>
    </row>
    <row r="90" spans="33:47" x14ac:dyDescent="0.35">
      <c r="AG90" s="470"/>
      <c r="AH90" s="470"/>
      <c r="AI90" s="470"/>
      <c r="AJ90" s="470"/>
      <c r="AN90" s="470"/>
      <c r="AO90" s="470"/>
      <c r="AP90" s="470"/>
      <c r="AQ90" s="470"/>
      <c r="AR90" s="470"/>
      <c r="AS90" s="470"/>
      <c r="AT90" s="470"/>
      <c r="AU90" s="470"/>
    </row>
    <row r="91" spans="33:47" x14ac:dyDescent="0.35">
      <c r="AG91" s="470"/>
      <c r="AH91" s="470"/>
      <c r="AI91" s="470"/>
      <c r="AJ91" s="470"/>
      <c r="AN91" s="470"/>
      <c r="AO91" s="470"/>
      <c r="AP91" s="470"/>
      <c r="AQ91" s="470"/>
      <c r="AR91" s="470"/>
      <c r="AS91" s="470"/>
      <c r="AT91" s="470"/>
      <c r="AU91" s="470"/>
    </row>
    <row r="92" spans="33:47" x14ac:dyDescent="0.35">
      <c r="AG92" s="470"/>
      <c r="AH92" s="470"/>
      <c r="AI92" s="470"/>
      <c r="AJ92" s="470"/>
      <c r="AN92" s="470"/>
      <c r="AO92" s="470"/>
      <c r="AP92" s="470"/>
      <c r="AQ92" s="470"/>
      <c r="AR92" s="470"/>
      <c r="AS92" s="470"/>
      <c r="AT92" s="470"/>
      <c r="AU92" s="470"/>
    </row>
    <row r="93" spans="33:47" x14ac:dyDescent="0.35">
      <c r="AG93" s="470"/>
      <c r="AH93" s="470"/>
      <c r="AI93" s="470"/>
      <c r="AJ93" s="470"/>
      <c r="AN93" s="470"/>
      <c r="AO93" s="470"/>
      <c r="AP93" s="470"/>
      <c r="AQ93" s="470"/>
      <c r="AR93" s="470"/>
      <c r="AS93" s="470"/>
      <c r="AT93" s="470"/>
      <c r="AU93" s="470"/>
    </row>
    <row r="94" spans="33:47" x14ac:dyDescent="0.35">
      <c r="AG94" s="470"/>
      <c r="AH94" s="470"/>
      <c r="AI94" s="470"/>
      <c r="AJ94" s="470"/>
      <c r="AN94" s="470"/>
      <c r="AO94" s="470"/>
      <c r="AP94" s="470"/>
      <c r="AQ94" s="470"/>
      <c r="AR94" s="470"/>
      <c r="AS94" s="470"/>
      <c r="AT94" s="470"/>
      <c r="AU94" s="470"/>
    </row>
    <row r="95" spans="33:47" x14ac:dyDescent="0.35">
      <c r="AG95" s="470"/>
      <c r="AH95" s="470"/>
      <c r="AI95" s="470"/>
      <c r="AJ95" s="470"/>
      <c r="AN95" s="470"/>
      <c r="AO95" s="470"/>
      <c r="AP95" s="470"/>
      <c r="AQ95" s="470"/>
      <c r="AR95" s="470"/>
      <c r="AS95" s="470"/>
      <c r="AT95" s="470"/>
      <c r="AU95" s="470"/>
    </row>
    <row r="96" spans="33:47" x14ac:dyDescent="0.35">
      <c r="AG96" s="470"/>
      <c r="AH96" s="470"/>
      <c r="AI96" s="470"/>
      <c r="AJ96" s="470"/>
      <c r="AN96" s="470"/>
      <c r="AO96" s="470"/>
      <c r="AP96" s="470"/>
      <c r="AQ96" s="470"/>
      <c r="AR96" s="470"/>
      <c r="AS96" s="470"/>
      <c r="AT96" s="470"/>
      <c r="AU96" s="470"/>
    </row>
    <row r="97" spans="33:47" x14ac:dyDescent="0.35">
      <c r="AG97" s="470"/>
      <c r="AH97" s="470"/>
      <c r="AI97" s="470"/>
      <c r="AJ97" s="470"/>
      <c r="AN97" s="470"/>
      <c r="AO97" s="470"/>
      <c r="AP97" s="470"/>
      <c r="AQ97" s="470"/>
      <c r="AR97" s="470"/>
      <c r="AS97" s="470"/>
      <c r="AT97" s="470"/>
      <c r="AU97" s="470"/>
    </row>
    <row r="98" spans="33:47" x14ac:dyDescent="0.35">
      <c r="AG98" s="470"/>
      <c r="AH98" s="470"/>
      <c r="AI98" s="470"/>
      <c r="AJ98" s="470"/>
      <c r="AN98" s="470"/>
      <c r="AO98" s="470"/>
      <c r="AP98" s="470"/>
      <c r="AQ98" s="470"/>
      <c r="AR98" s="470"/>
      <c r="AS98" s="470"/>
      <c r="AT98" s="470"/>
      <c r="AU98" s="470"/>
    </row>
    <row r="99" spans="33:47" x14ac:dyDescent="0.35">
      <c r="AG99" s="470"/>
      <c r="AH99" s="470"/>
      <c r="AI99" s="470"/>
      <c r="AJ99" s="470"/>
      <c r="AN99" s="470"/>
      <c r="AO99" s="470"/>
      <c r="AP99" s="470"/>
      <c r="AQ99" s="470"/>
      <c r="AR99" s="470"/>
      <c r="AS99" s="470"/>
      <c r="AT99" s="470"/>
      <c r="AU99" s="470"/>
    </row>
    <row r="100" spans="33:47" x14ac:dyDescent="0.35">
      <c r="AG100" s="470"/>
      <c r="AH100" s="470"/>
      <c r="AI100" s="470"/>
      <c r="AJ100" s="470"/>
      <c r="AN100" s="470"/>
      <c r="AO100" s="470"/>
      <c r="AP100" s="470"/>
      <c r="AQ100" s="470"/>
      <c r="AR100" s="470"/>
      <c r="AS100" s="470"/>
      <c r="AT100" s="470"/>
      <c r="AU100" s="470"/>
    </row>
    <row r="101" spans="33:47" x14ac:dyDescent="0.35">
      <c r="AG101" s="470"/>
      <c r="AH101" s="470"/>
      <c r="AI101" s="470"/>
      <c r="AJ101" s="470"/>
      <c r="AN101" s="470"/>
      <c r="AO101" s="470"/>
      <c r="AP101" s="470"/>
      <c r="AQ101" s="470"/>
      <c r="AR101" s="470"/>
      <c r="AS101" s="470"/>
      <c r="AT101" s="470"/>
      <c r="AU101" s="470"/>
    </row>
    <row r="102" spans="33:47" x14ac:dyDescent="0.35">
      <c r="AG102" s="470"/>
      <c r="AH102" s="470"/>
      <c r="AI102" s="470"/>
      <c r="AJ102" s="470"/>
      <c r="AN102" s="470"/>
      <c r="AO102" s="470"/>
      <c r="AP102" s="470"/>
      <c r="AQ102" s="470"/>
      <c r="AR102" s="470"/>
      <c r="AS102" s="470"/>
      <c r="AT102" s="470"/>
      <c r="AU102" s="470"/>
    </row>
    <row r="103" spans="33:47" x14ac:dyDescent="0.35">
      <c r="AG103" s="470"/>
      <c r="AH103" s="470"/>
      <c r="AI103" s="470"/>
      <c r="AJ103" s="470"/>
      <c r="AN103" s="470"/>
      <c r="AO103" s="470"/>
      <c r="AP103" s="470"/>
      <c r="AQ103" s="470"/>
      <c r="AR103" s="470"/>
      <c r="AS103" s="470"/>
      <c r="AT103" s="470"/>
      <c r="AU103" s="470"/>
    </row>
    <row r="104" spans="33:47" x14ac:dyDescent="0.35">
      <c r="AG104" s="470"/>
      <c r="AH104" s="470"/>
      <c r="AI104" s="470"/>
      <c r="AJ104" s="470"/>
      <c r="AN104" s="470"/>
      <c r="AO104" s="470"/>
      <c r="AP104" s="470"/>
      <c r="AQ104" s="470"/>
      <c r="AR104" s="470"/>
      <c r="AS104" s="470"/>
      <c r="AT104" s="470"/>
      <c r="AU104" s="470"/>
    </row>
    <row r="105" spans="33:47" x14ac:dyDescent="0.35">
      <c r="AG105" s="470"/>
      <c r="AH105" s="470"/>
      <c r="AI105" s="470"/>
      <c r="AJ105" s="470"/>
      <c r="AN105" s="470"/>
      <c r="AO105" s="470"/>
      <c r="AP105" s="470"/>
      <c r="AQ105" s="470"/>
      <c r="AR105" s="470"/>
      <c r="AS105" s="470"/>
      <c r="AT105" s="470"/>
      <c r="AU105" s="470"/>
    </row>
    <row r="106" spans="33:47" x14ac:dyDescent="0.35">
      <c r="AG106" s="470"/>
      <c r="AH106" s="470"/>
      <c r="AI106" s="470"/>
      <c r="AJ106" s="470"/>
      <c r="AN106" s="470"/>
      <c r="AO106" s="470"/>
      <c r="AP106" s="470"/>
      <c r="AQ106" s="470"/>
      <c r="AR106" s="470"/>
      <c r="AS106" s="470"/>
      <c r="AT106" s="470"/>
      <c r="AU106" s="470"/>
    </row>
    <row r="107" spans="33:47" x14ac:dyDescent="0.35">
      <c r="AG107" s="470"/>
      <c r="AH107" s="470"/>
      <c r="AI107" s="470"/>
      <c r="AJ107" s="470"/>
      <c r="AN107" s="470"/>
      <c r="AO107" s="470"/>
      <c r="AP107" s="470"/>
      <c r="AQ107" s="470"/>
      <c r="AR107" s="470"/>
      <c r="AS107" s="470"/>
      <c r="AT107" s="470"/>
      <c r="AU107" s="470"/>
    </row>
    <row r="108" spans="33:47" x14ac:dyDescent="0.35">
      <c r="AG108" s="470"/>
      <c r="AH108" s="470"/>
      <c r="AI108" s="470"/>
      <c r="AJ108" s="470"/>
      <c r="AN108" s="470"/>
      <c r="AO108" s="470"/>
      <c r="AP108" s="470"/>
      <c r="AQ108" s="470"/>
      <c r="AR108" s="470"/>
      <c r="AS108" s="470"/>
      <c r="AT108" s="470"/>
      <c r="AU108" s="470"/>
    </row>
    <row r="109" spans="33:47" x14ac:dyDescent="0.35">
      <c r="AG109" s="470"/>
      <c r="AH109" s="470"/>
      <c r="AI109" s="470"/>
      <c r="AJ109" s="470"/>
      <c r="AN109" s="470"/>
      <c r="AO109" s="470"/>
      <c r="AP109" s="470"/>
      <c r="AQ109" s="470"/>
      <c r="AR109" s="470"/>
      <c r="AS109" s="470"/>
      <c r="AT109" s="470"/>
      <c r="AU109" s="470"/>
    </row>
    <row r="110" spans="33:47" x14ac:dyDescent="0.35">
      <c r="AG110" s="470"/>
      <c r="AH110" s="470"/>
      <c r="AI110" s="470"/>
      <c r="AJ110" s="470"/>
      <c r="AN110" s="470"/>
      <c r="AO110" s="470"/>
      <c r="AP110" s="470"/>
      <c r="AQ110" s="470"/>
      <c r="AR110" s="470"/>
      <c r="AS110" s="470"/>
      <c r="AT110" s="470"/>
      <c r="AU110" s="470"/>
    </row>
    <row r="111" spans="33:47" x14ac:dyDescent="0.35">
      <c r="AG111" s="470"/>
      <c r="AH111" s="470"/>
      <c r="AI111" s="470"/>
      <c r="AJ111" s="470"/>
      <c r="AN111" s="470"/>
      <c r="AO111" s="470"/>
      <c r="AP111" s="470"/>
      <c r="AQ111" s="470"/>
      <c r="AR111" s="470"/>
      <c r="AS111" s="470"/>
      <c r="AT111" s="470"/>
      <c r="AU111" s="470"/>
    </row>
    <row r="112" spans="33:47" x14ac:dyDescent="0.35">
      <c r="AG112" s="470"/>
      <c r="AH112" s="470"/>
      <c r="AI112" s="470"/>
      <c r="AJ112" s="470"/>
      <c r="AN112" s="470"/>
      <c r="AO112" s="470"/>
      <c r="AP112" s="470"/>
      <c r="AQ112" s="470"/>
      <c r="AR112" s="470"/>
      <c r="AS112" s="470"/>
      <c r="AT112" s="470"/>
      <c r="AU112" s="470"/>
    </row>
    <row r="113" spans="33:47" x14ac:dyDescent="0.35">
      <c r="AG113" s="470"/>
      <c r="AH113" s="470"/>
      <c r="AI113" s="470"/>
      <c r="AJ113" s="470"/>
      <c r="AN113" s="470"/>
      <c r="AO113" s="470"/>
      <c r="AP113" s="470"/>
      <c r="AQ113" s="470"/>
      <c r="AR113" s="470"/>
      <c r="AS113" s="470"/>
      <c r="AT113" s="470"/>
      <c r="AU113" s="470"/>
    </row>
    <row r="114" spans="33:47" x14ac:dyDescent="0.35">
      <c r="AG114" s="470"/>
      <c r="AH114" s="470"/>
      <c r="AI114" s="470"/>
      <c r="AJ114" s="470"/>
      <c r="AN114" s="470"/>
      <c r="AO114" s="470"/>
      <c r="AP114" s="470"/>
      <c r="AQ114" s="470"/>
      <c r="AR114" s="470"/>
      <c r="AS114" s="470"/>
      <c r="AT114" s="470"/>
      <c r="AU114" s="470"/>
    </row>
    <row r="115" spans="33:47" x14ac:dyDescent="0.35">
      <c r="AG115" s="470"/>
      <c r="AH115" s="470"/>
      <c r="AI115" s="470"/>
      <c r="AJ115" s="470"/>
      <c r="AN115" s="470"/>
      <c r="AO115" s="470"/>
      <c r="AP115" s="470"/>
      <c r="AQ115" s="470"/>
      <c r="AR115" s="470"/>
      <c r="AS115" s="470"/>
      <c r="AT115" s="470"/>
      <c r="AU115" s="470"/>
    </row>
    <row r="116" spans="33:47" x14ac:dyDescent="0.35">
      <c r="AG116" s="470"/>
      <c r="AH116" s="470"/>
      <c r="AI116" s="470"/>
      <c r="AJ116" s="470"/>
      <c r="AN116" s="470"/>
      <c r="AO116" s="470"/>
      <c r="AP116" s="470"/>
      <c r="AQ116" s="470"/>
      <c r="AR116" s="470"/>
      <c r="AS116" s="470"/>
      <c r="AT116" s="470"/>
      <c r="AU116" s="470"/>
    </row>
    <row r="117" spans="33:47" x14ac:dyDescent="0.35">
      <c r="AG117" s="470"/>
      <c r="AH117" s="470"/>
      <c r="AI117" s="470"/>
      <c r="AJ117" s="470"/>
      <c r="AN117" s="470"/>
      <c r="AO117" s="470"/>
      <c r="AP117" s="470"/>
      <c r="AQ117" s="470"/>
      <c r="AR117" s="470"/>
      <c r="AS117" s="470"/>
      <c r="AT117" s="470"/>
      <c r="AU117" s="470"/>
    </row>
    <row r="118" spans="33:47" x14ac:dyDescent="0.35">
      <c r="AG118" s="470"/>
      <c r="AH118" s="470"/>
      <c r="AI118" s="470"/>
      <c r="AJ118" s="470"/>
      <c r="AN118" s="470"/>
      <c r="AO118" s="470"/>
      <c r="AP118" s="470"/>
      <c r="AQ118" s="470"/>
      <c r="AR118" s="470"/>
      <c r="AS118" s="470"/>
      <c r="AT118" s="470"/>
      <c r="AU118" s="470"/>
    </row>
    <row r="119" spans="33:47" x14ac:dyDescent="0.35">
      <c r="AG119" s="470"/>
      <c r="AH119" s="470"/>
      <c r="AI119" s="470"/>
      <c r="AJ119" s="470"/>
      <c r="AN119" s="470"/>
      <c r="AO119" s="470"/>
      <c r="AP119" s="470"/>
      <c r="AQ119" s="470"/>
      <c r="AR119" s="470"/>
      <c r="AS119" s="470"/>
      <c r="AT119" s="470"/>
      <c r="AU119" s="470"/>
    </row>
    <row r="120" spans="33:47" x14ac:dyDescent="0.35">
      <c r="AG120" s="470"/>
      <c r="AH120" s="470"/>
      <c r="AI120" s="470"/>
      <c r="AJ120" s="470"/>
      <c r="AN120" s="470"/>
      <c r="AO120" s="470"/>
      <c r="AP120" s="470"/>
      <c r="AQ120" s="470"/>
      <c r="AR120" s="470"/>
      <c r="AS120" s="470"/>
      <c r="AT120" s="470"/>
      <c r="AU120" s="470"/>
    </row>
    <row r="121" spans="33:47" x14ac:dyDescent="0.35">
      <c r="AG121" s="470"/>
      <c r="AH121" s="470"/>
      <c r="AI121" s="470"/>
      <c r="AJ121" s="470"/>
      <c r="AN121" s="470"/>
      <c r="AO121" s="470"/>
      <c r="AP121" s="470"/>
      <c r="AQ121" s="470"/>
      <c r="AR121" s="470"/>
      <c r="AS121" s="470"/>
      <c r="AT121" s="470"/>
      <c r="AU121" s="470"/>
    </row>
    <row r="122" spans="33:47" x14ac:dyDescent="0.35">
      <c r="AG122" s="470"/>
      <c r="AH122" s="470"/>
      <c r="AI122" s="470"/>
      <c r="AJ122" s="470"/>
      <c r="AN122" s="470"/>
      <c r="AO122" s="470"/>
      <c r="AP122" s="470"/>
      <c r="AQ122" s="470"/>
      <c r="AR122" s="470"/>
      <c r="AS122" s="470"/>
      <c r="AT122" s="470"/>
      <c r="AU122" s="470"/>
    </row>
    <row r="123" spans="33:47" x14ac:dyDescent="0.35">
      <c r="AG123" s="470"/>
      <c r="AH123" s="470"/>
      <c r="AI123" s="470"/>
      <c r="AJ123" s="470"/>
      <c r="AN123" s="470"/>
      <c r="AO123" s="470"/>
      <c r="AP123" s="470"/>
      <c r="AQ123" s="470"/>
      <c r="AR123" s="470"/>
      <c r="AS123" s="470"/>
      <c r="AT123" s="470"/>
      <c r="AU123" s="470"/>
    </row>
    <row r="124" spans="33:47" x14ac:dyDescent="0.35">
      <c r="AG124" s="470"/>
      <c r="AH124" s="470"/>
      <c r="AI124" s="470"/>
      <c r="AJ124" s="470"/>
      <c r="AN124" s="470"/>
      <c r="AO124" s="470"/>
      <c r="AP124" s="470"/>
      <c r="AQ124" s="470"/>
      <c r="AR124" s="470"/>
      <c r="AS124" s="470"/>
      <c r="AT124" s="470"/>
      <c r="AU124" s="470"/>
    </row>
    <row r="125" spans="33:47" x14ac:dyDescent="0.35">
      <c r="AG125" s="470"/>
      <c r="AH125" s="470"/>
      <c r="AI125" s="470"/>
      <c r="AJ125" s="470"/>
      <c r="AN125" s="470"/>
      <c r="AO125" s="470"/>
      <c r="AP125" s="470"/>
      <c r="AQ125" s="470"/>
      <c r="AR125" s="470"/>
      <c r="AS125" s="470"/>
      <c r="AT125" s="470"/>
      <c r="AU125" s="470"/>
    </row>
    <row r="126" spans="33:47" x14ac:dyDescent="0.35">
      <c r="AG126" s="470"/>
      <c r="AH126" s="470"/>
      <c r="AI126" s="470"/>
      <c r="AJ126" s="470"/>
      <c r="AN126" s="470"/>
      <c r="AO126" s="470"/>
      <c r="AP126" s="470"/>
      <c r="AQ126" s="470"/>
      <c r="AR126" s="470"/>
      <c r="AS126" s="470"/>
      <c r="AT126" s="470"/>
      <c r="AU126" s="470"/>
    </row>
    <row r="127" spans="33:47" x14ac:dyDescent="0.35">
      <c r="AG127" s="470"/>
      <c r="AH127" s="470"/>
      <c r="AI127" s="470"/>
      <c r="AJ127" s="470"/>
      <c r="AN127" s="470"/>
      <c r="AO127" s="470"/>
      <c r="AP127" s="470"/>
      <c r="AQ127" s="470"/>
      <c r="AR127" s="470"/>
      <c r="AS127" s="470"/>
      <c r="AT127" s="470"/>
      <c r="AU127" s="470"/>
    </row>
    <row r="128" spans="33:47" x14ac:dyDescent="0.35">
      <c r="AG128" s="470"/>
      <c r="AH128" s="470"/>
      <c r="AI128" s="470"/>
      <c r="AJ128" s="470"/>
      <c r="AN128" s="470"/>
      <c r="AO128" s="470"/>
      <c r="AP128" s="470"/>
      <c r="AQ128" s="470"/>
      <c r="AR128" s="470"/>
      <c r="AS128" s="470"/>
      <c r="AT128" s="470"/>
      <c r="AU128" s="470"/>
    </row>
    <row r="129" spans="33:47" x14ac:dyDescent="0.35">
      <c r="AG129" s="470"/>
      <c r="AH129" s="470"/>
      <c r="AI129" s="470"/>
      <c r="AJ129" s="470"/>
      <c r="AN129" s="470"/>
      <c r="AO129" s="470"/>
      <c r="AP129" s="470"/>
      <c r="AQ129" s="470"/>
      <c r="AR129" s="470"/>
      <c r="AS129" s="470"/>
      <c r="AT129" s="470"/>
      <c r="AU129" s="470"/>
    </row>
    <row r="130" spans="33:47" x14ac:dyDescent="0.35">
      <c r="AG130" s="470"/>
      <c r="AH130" s="470"/>
      <c r="AI130" s="470"/>
      <c r="AJ130" s="470"/>
      <c r="AN130" s="470"/>
      <c r="AO130" s="470"/>
      <c r="AP130" s="470"/>
      <c r="AQ130" s="470"/>
      <c r="AR130" s="470"/>
      <c r="AS130" s="470"/>
      <c r="AT130" s="470"/>
      <c r="AU130" s="470"/>
    </row>
    <row r="131" spans="33:47" x14ac:dyDescent="0.35">
      <c r="AG131" s="470"/>
      <c r="AH131" s="470"/>
      <c r="AI131" s="470"/>
      <c r="AJ131" s="470"/>
      <c r="AN131" s="470"/>
      <c r="AO131" s="470"/>
      <c r="AP131" s="470"/>
      <c r="AQ131" s="470"/>
      <c r="AR131" s="470"/>
      <c r="AS131" s="470"/>
      <c r="AT131" s="470"/>
      <c r="AU131" s="470"/>
    </row>
    <row r="132" spans="33:47" x14ac:dyDescent="0.35">
      <c r="AG132" s="470"/>
      <c r="AH132" s="470"/>
      <c r="AI132" s="470"/>
      <c r="AJ132" s="470"/>
      <c r="AN132" s="470"/>
      <c r="AO132" s="470"/>
      <c r="AP132" s="470"/>
      <c r="AQ132" s="470"/>
      <c r="AR132" s="470"/>
      <c r="AS132" s="470"/>
      <c r="AT132" s="470"/>
      <c r="AU132" s="470"/>
    </row>
    <row r="133" spans="33:47" x14ac:dyDescent="0.35">
      <c r="AG133" s="470"/>
      <c r="AH133" s="470"/>
      <c r="AI133" s="470"/>
      <c r="AJ133" s="470"/>
      <c r="AN133" s="470"/>
      <c r="AO133" s="470"/>
      <c r="AP133" s="470"/>
      <c r="AQ133" s="470"/>
      <c r="AR133" s="470"/>
      <c r="AS133" s="470"/>
      <c r="AT133" s="470"/>
      <c r="AU133" s="470"/>
    </row>
    <row r="134" spans="33:47" x14ac:dyDescent="0.35">
      <c r="AG134" s="470"/>
      <c r="AH134" s="470"/>
      <c r="AI134" s="470"/>
      <c r="AJ134" s="470"/>
      <c r="AN134" s="470"/>
      <c r="AO134" s="470"/>
      <c r="AP134" s="470"/>
      <c r="AQ134" s="470"/>
      <c r="AR134" s="470"/>
      <c r="AS134" s="470"/>
      <c r="AT134" s="470"/>
      <c r="AU134" s="470"/>
    </row>
    <row r="135" spans="33:47" x14ac:dyDescent="0.35">
      <c r="AG135" s="470"/>
      <c r="AH135" s="470"/>
      <c r="AI135" s="470"/>
      <c r="AJ135" s="470"/>
      <c r="AN135" s="470"/>
      <c r="AO135" s="470"/>
      <c r="AP135" s="470"/>
      <c r="AQ135" s="470"/>
      <c r="AR135" s="470"/>
      <c r="AS135" s="470"/>
      <c r="AT135" s="470"/>
      <c r="AU135" s="470"/>
    </row>
    <row r="136" spans="33:47" x14ac:dyDescent="0.35">
      <c r="AG136" s="470"/>
      <c r="AH136" s="470"/>
      <c r="AI136" s="470"/>
      <c r="AJ136" s="470"/>
      <c r="AN136" s="470"/>
      <c r="AO136" s="470"/>
      <c r="AP136" s="470"/>
      <c r="AQ136" s="470"/>
      <c r="AR136" s="470"/>
      <c r="AS136" s="470"/>
      <c r="AT136" s="470"/>
      <c r="AU136" s="470"/>
    </row>
    <row r="137" spans="33:47" x14ac:dyDescent="0.35">
      <c r="AG137" s="470"/>
      <c r="AH137" s="470"/>
      <c r="AI137" s="470"/>
      <c r="AJ137" s="470"/>
      <c r="AN137" s="470"/>
      <c r="AO137" s="470"/>
      <c r="AP137" s="470"/>
      <c r="AQ137" s="470"/>
      <c r="AR137" s="470"/>
      <c r="AS137" s="470"/>
      <c r="AT137" s="470"/>
      <c r="AU137" s="470"/>
    </row>
    <row r="138" spans="33:47" x14ac:dyDescent="0.35">
      <c r="AG138" s="470"/>
      <c r="AH138" s="470"/>
      <c r="AI138" s="470"/>
      <c r="AJ138" s="470"/>
      <c r="AN138" s="470"/>
      <c r="AO138" s="470"/>
      <c r="AP138" s="470"/>
      <c r="AQ138" s="470"/>
      <c r="AR138" s="470"/>
      <c r="AS138" s="470"/>
      <c r="AT138" s="470"/>
      <c r="AU138" s="470"/>
    </row>
    <row r="139" spans="33:47" x14ac:dyDescent="0.35">
      <c r="AG139" s="470"/>
      <c r="AH139" s="470"/>
      <c r="AI139" s="470"/>
      <c r="AJ139" s="470"/>
      <c r="AN139" s="470"/>
      <c r="AO139" s="470"/>
      <c r="AP139" s="470"/>
      <c r="AQ139" s="470"/>
      <c r="AR139" s="470"/>
      <c r="AS139" s="470"/>
      <c r="AT139" s="470"/>
      <c r="AU139" s="470"/>
    </row>
    <row r="140" spans="33:47" x14ac:dyDescent="0.35">
      <c r="AG140" s="470"/>
      <c r="AH140" s="470"/>
      <c r="AI140" s="470"/>
      <c r="AJ140" s="470"/>
      <c r="AN140" s="470"/>
      <c r="AO140" s="470"/>
      <c r="AP140" s="470"/>
      <c r="AQ140" s="470"/>
      <c r="AR140" s="470"/>
      <c r="AS140" s="470"/>
      <c r="AT140" s="470"/>
      <c r="AU140" s="470"/>
    </row>
    <row r="141" spans="33:47" x14ac:dyDescent="0.35">
      <c r="AG141" s="470"/>
      <c r="AH141" s="470"/>
      <c r="AI141" s="470"/>
      <c r="AJ141" s="470"/>
      <c r="AN141" s="470"/>
      <c r="AO141" s="470"/>
      <c r="AP141" s="470"/>
      <c r="AQ141" s="470"/>
      <c r="AR141" s="470"/>
      <c r="AS141" s="470"/>
      <c r="AT141" s="470"/>
      <c r="AU141" s="470"/>
    </row>
    <row r="142" spans="33:47" x14ac:dyDescent="0.35">
      <c r="AG142" s="470"/>
      <c r="AH142" s="470"/>
      <c r="AI142" s="470"/>
      <c r="AJ142" s="470"/>
      <c r="AN142" s="470"/>
      <c r="AO142" s="470"/>
      <c r="AP142" s="470"/>
      <c r="AQ142" s="470"/>
      <c r="AR142" s="470"/>
      <c r="AS142" s="470"/>
      <c r="AT142" s="470"/>
      <c r="AU142" s="470"/>
    </row>
    <row r="143" spans="33:47" x14ac:dyDescent="0.35">
      <c r="AG143" s="470"/>
      <c r="AH143" s="470"/>
      <c r="AI143" s="470"/>
      <c r="AJ143" s="470"/>
      <c r="AN143" s="470"/>
      <c r="AO143" s="470"/>
      <c r="AP143" s="470"/>
      <c r="AQ143" s="470"/>
      <c r="AR143" s="470"/>
      <c r="AS143" s="470"/>
      <c r="AT143" s="470"/>
      <c r="AU143" s="470"/>
    </row>
    <row r="144" spans="33:47" x14ac:dyDescent="0.35">
      <c r="AG144" s="470"/>
      <c r="AH144" s="470"/>
      <c r="AI144" s="470"/>
      <c r="AJ144" s="470"/>
      <c r="AN144" s="470"/>
      <c r="AO144" s="470"/>
      <c r="AP144" s="470"/>
      <c r="AQ144" s="470"/>
      <c r="AR144" s="470"/>
      <c r="AS144" s="470"/>
      <c r="AT144" s="470"/>
      <c r="AU144" s="470"/>
    </row>
    <row r="145" spans="33:47" x14ac:dyDescent="0.35">
      <c r="AG145" s="470"/>
      <c r="AH145" s="470"/>
      <c r="AI145" s="470"/>
      <c r="AJ145" s="470"/>
      <c r="AN145" s="470"/>
      <c r="AO145" s="470"/>
      <c r="AP145" s="470"/>
      <c r="AQ145" s="470"/>
      <c r="AR145" s="470"/>
      <c r="AS145" s="470"/>
      <c r="AT145" s="470"/>
      <c r="AU145" s="470"/>
    </row>
    <row r="146" spans="33:47" x14ac:dyDescent="0.35">
      <c r="AG146" s="470"/>
      <c r="AH146" s="470"/>
      <c r="AI146" s="470"/>
      <c r="AJ146" s="470"/>
      <c r="AN146" s="470"/>
      <c r="AO146" s="470"/>
      <c r="AP146" s="470"/>
      <c r="AQ146" s="470"/>
      <c r="AR146" s="470"/>
      <c r="AS146" s="470"/>
      <c r="AT146" s="470"/>
      <c r="AU146" s="470"/>
    </row>
    <row r="147" spans="33:47" x14ac:dyDescent="0.35">
      <c r="AG147" s="470"/>
      <c r="AH147" s="470"/>
      <c r="AI147" s="470"/>
      <c r="AJ147" s="470"/>
      <c r="AN147" s="470"/>
      <c r="AO147" s="470"/>
      <c r="AP147" s="470"/>
      <c r="AQ147" s="470"/>
      <c r="AR147" s="470"/>
      <c r="AS147" s="470"/>
      <c r="AT147" s="470"/>
      <c r="AU147" s="470"/>
    </row>
    <row r="148" spans="33:47" x14ac:dyDescent="0.35">
      <c r="AG148" s="470"/>
      <c r="AH148" s="470"/>
      <c r="AI148" s="470"/>
      <c r="AJ148" s="470"/>
      <c r="AN148" s="470"/>
      <c r="AO148" s="470"/>
      <c r="AP148" s="470"/>
      <c r="AQ148" s="470"/>
      <c r="AR148" s="470"/>
      <c r="AS148" s="470"/>
      <c r="AT148" s="470"/>
      <c r="AU148" s="470"/>
    </row>
    <row r="149" spans="33:47" x14ac:dyDescent="0.35">
      <c r="AG149" s="470"/>
      <c r="AH149" s="470"/>
      <c r="AI149" s="470"/>
      <c r="AJ149" s="470"/>
      <c r="AN149" s="470"/>
      <c r="AO149" s="470"/>
      <c r="AP149" s="470"/>
      <c r="AQ149" s="470"/>
      <c r="AR149" s="470"/>
      <c r="AS149" s="470"/>
      <c r="AT149" s="470"/>
      <c r="AU149" s="470"/>
    </row>
    <row r="150" spans="33:47" x14ac:dyDescent="0.35">
      <c r="AG150" s="470"/>
      <c r="AH150" s="470"/>
      <c r="AI150" s="470"/>
      <c r="AJ150" s="470"/>
      <c r="AN150" s="470"/>
      <c r="AO150" s="470"/>
      <c r="AP150" s="470"/>
      <c r="AQ150" s="470"/>
      <c r="AR150" s="470"/>
      <c r="AS150" s="470"/>
      <c r="AT150" s="470"/>
      <c r="AU150" s="470"/>
    </row>
    <row r="151" spans="33:47" x14ac:dyDescent="0.35">
      <c r="AG151" s="470"/>
      <c r="AH151" s="470"/>
      <c r="AI151" s="470"/>
      <c r="AJ151" s="470"/>
      <c r="AN151" s="470"/>
      <c r="AO151" s="470"/>
      <c r="AP151" s="470"/>
      <c r="AQ151" s="470"/>
      <c r="AR151" s="470"/>
      <c r="AS151" s="470"/>
      <c r="AT151" s="470"/>
      <c r="AU151" s="470"/>
    </row>
    <row r="152" spans="33:47" x14ac:dyDescent="0.35">
      <c r="AG152" s="470"/>
      <c r="AH152" s="470"/>
      <c r="AI152" s="470"/>
      <c r="AJ152" s="470"/>
      <c r="AN152" s="470"/>
      <c r="AO152" s="470"/>
      <c r="AP152" s="470"/>
      <c r="AQ152" s="470"/>
      <c r="AR152" s="470"/>
      <c r="AS152" s="470"/>
      <c r="AT152" s="470"/>
      <c r="AU152" s="470"/>
    </row>
    <row r="153" spans="33:47" x14ac:dyDescent="0.35">
      <c r="AG153" s="470"/>
      <c r="AH153" s="470"/>
      <c r="AI153" s="470"/>
      <c r="AJ153" s="470"/>
      <c r="AN153" s="470"/>
      <c r="AO153" s="470"/>
      <c r="AP153" s="470"/>
      <c r="AQ153" s="470"/>
      <c r="AR153" s="470"/>
      <c r="AS153" s="470"/>
      <c r="AT153" s="470"/>
      <c r="AU153" s="470"/>
    </row>
    <row r="154" spans="33:47" x14ac:dyDescent="0.35">
      <c r="AG154" s="470"/>
      <c r="AH154" s="470"/>
      <c r="AI154" s="470"/>
      <c r="AJ154" s="470"/>
      <c r="AN154" s="470"/>
      <c r="AO154" s="470"/>
      <c r="AP154" s="470"/>
      <c r="AQ154" s="470"/>
      <c r="AR154" s="470"/>
      <c r="AS154" s="470"/>
      <c r="AT154" s="470"/>
      <c r="AU154" s="470"/>
    </row>
    <row r="155" spans="33:47" x14ac:dyDescent="0.35">
      <c r="AG155" s="470"/>
      <c r="AH155" s="470"/>
      <c r="AI155" s="470"/>
      <c r="AJ155" s="470"/>
      <c r="AN155" s="470"/>
      <c r="AO155" s="470"/>
      <c r="AP155" s="470"/>
      <c r="AQ155" s="470"/>
      <c r="AR155" s="470"/>
      <c r="AS155" s="470"/>
      <c r="AT155" s="470"/>
      <c r="AU155" s="470"/>
    </row>
    <row r="156" spans="33:47" x14ac:dyDescent="0.35">
      <c r="AG156" s="470"/>
      <c r="AH156" s="470"/>
      <c r="AI156" s="470"/>
      <c r="AJ156" s="470"/>
      <c r="AN156" s="470"/>
      <c r="AO156" s="470"/>
      <c r="AP156" s="470"/>
      <c r="AQ156" s="470"/>
      <c r="AR156" s="470"/>
      <c r="AS156" s="470"/>
      <c r="AT156" s="470"/>
      <c r="AU156" s="470"/>
    </row>
    <row r="157" spans="33:47" x14ac:dyDescent="0.35">
      <c r="AG157" s="470"/>
      <c r="AH157" s="470"/>
      <c r="AI157" s="470"/>
      <c r="AJ157" s="470"/>
      <c r="AN157" s="470"/>
      <c r="AO157" s="470"/>
      <c r="AP157" s="470"/>
      <c r="AQ157" s="470"/>
      <c r="AR157" s="470"/>
      <c r="AS157" s="470"/>
      <c r="AT157" s="470"/>
      <c r="AU157" s="470"/>
    </row>
    <row r="158" spans="33:47" x14ac:dyDescent="0.35">
      <c r="AG158" s="470"/>
      <c r="AH158" s="470"/>
      <c r="AI158" s="470"/>
      <c r="AJ158" s="470"/>
      <c r="AN158" s="470"/>
      <c r="AO158" s="470"/>
      <c r="AP158" s="470"/>
      <c r="AQ158" s="470"/>
      <c r="AR158" s="470"/>
      <c r="AS158" s="470"/>
      <c r="AT158" s="470"/>
      <c r="AU158" s="470"/>
    </row>
    <row r="159" spans="33:47" x14ac:dyDescent="0.35">
      <c r="AG159" s="470"/>
      <c r="AH159" s="470"/>
      <c r="AI159" s="470"/>
      <c r="AJ159" s="470"/>
      <c r="AN159" s="470"/>
      <c r="AO159" s="470"/>
      <c r="AP159" s="470"/>
      <c r="AQ159" s="470"/>
      <c r="AR159" s="470"/>
      <c r="AS159" s="470"/>
      <c r="AT159" s="470"/>
      <c r="AU159" s="470"/>
    </row>
    <row r="160" spans="33:47" x14ac:dyDescent="0.35">
      <c r="AG160" s="470"/>
      <c r="AH160" s="470"/>
      <c r="AI160" s="470"/>
      <c r="AJ160" s="470"/>
      <c r="AN160" s="470"/>
      <c r="AO160" s="470"/>
      <c r="AP160" s="470"/>
      <c r="AQ160" s="470"/>
      <c r="AR160" s="470"/>
      <c r="AS160" s="470"/>
      <c r="AT160" s="470"/>
      <c r="AU160" s="470"/>
    </row>
    <row r="161" spans="33:47" x14ac:dyDescent="0.35">
      <c r="AG161" s="470"/>
      <c r="AH161" s="470"/>
      <c r="AI161" s="470"/>
      <c r="AJ161" s="470"/>
      <c r="AN161" s="470"/>
      <c r="AO161" s="470"/>
      <c r="AP161" s="470"/>
      <c r="AQ161" s="470"/>
      <c r="AR161" s="470"/>
      <c r="AS161" s="470"/>
      <c r="AT161" s="470"/>
      <c r="AU161" s="470"/>
    </row>
    <row r="162" spans="33:47" x14ac:dyDescent="0.35">
      <c r="AG162" s="470"/>
      <c r="AH162" s="470"/>
      <c r="AI162" s="470"/>
      <c r="AJ162" s="470"/>
      <c r="AN162" s="470"/>
      <c r="AO162" s="470"/>
      <c r="AP162" s="470"/>
      <c r="AQ162" s="470"/>
      <c r="AR162" s="470"/>
      <c r="AS162" s="470"/>
      <c r="AT162" s="470"/>
      <c r="AU162" s="470"/>
    </row>
    <row r="163" spans="33:47" x14ac:dyDescent="0.35">
      <c r="AG163" s="470"/>
      <c r="AH163" s="470"/>
      <c r="AI163" s="470"/>
      <c r="AJ163" s="470"/>
      <c r="AN163" s="470"/>
      <c r="AO163" s="470"/>
      <c r="AP163" s="470"/>
      <c r="AQ163" s="470"/>
      <c r="AR163" s="470"/>
      <c r="AS163" s="470"/>
      <c r="AT163" s="470"/>
      <c r="AU163" s="470"/>
    </row>
    <row r="164" spans="33:47" x14ac:dyDescent="0.35">
      <c r="AG164" s="470"/>
      <c r="AH164" s="470"/>
      <c r="AI164" s="470"/>
      <c r="AJ164" s="470"/>
      <c r="AN164" s="470"/>
      <c r="AO164" s="470"/>
      <c r="AP164" s="470"/>
      <c r="AQ164" s="470"/>
      <c r="AR164" s="470"/>
      <c r="AS164" s="470"/>
      <c r="AT164" s="470"/>
      <c r="AU164" s="470"/>
    </row>
    <row r="165" spans="33:47" x14ac:dyDescent="0.35">
      <c r="AG165" s="470"/>
      <c r="AH165" s="470"/>
      <c r="AI165" s="470"/>
      <c r="AJ165" s="470"/>
      <c r="AN165" s="470"/>
      <c r="AO165" s="470"/>
      <c r="AP165" s="470"/>
      <c r="AQ165" s="470"/>
      <c r="AR165" s="470"/>
      <c r="AS165" s="470"/>
      <c r="AT165" s="470"/>
      <c r="AU165" s="470"/>
    </row>
    <row r="166" spans="33:47" x14ac:dyDescent="0.35">
      <c r="AG166" s="470"/>
      <c r="AH166" s="470"/>
      <c r="AI166" s="470"/>
      <c r="AJ166" s="470"/>
      <c r="AN166" s="470"/>
      <c r="AO166" s="470"/>
      <c r="AP166" s="470"/>
      <c r="AQ166" s="470"/>
      <c r="AR166" s="470"/>
      <c r="AS166" s="470"/>
      <c r="AT166" s="470"/>
      <c r="AU166" s="470"/>
    </row>
    <row r="167" spans="33:47" x14ac:dyDescent="0.35">
      <c r="AG167" s="470"/>
      <c r="AH167" s="470"/>
      <c r="AI167" s="470"/>
      <c r="AJ167" s="470"/>
      <c r="AN167" s="470"/>
      <c r="AO167" s="470"/>
      <c r="AP167" s="470"/>
      <c r="AQ167" s="470"/>
      <c r="AR167" s="470"/>
      <c r="AS167" s="470"/>
      <c r="AT167" s="470"/>
      <c r="AU167" s="470"/>
    </row>
    <row r="168" spans="33:47" x14ac:dyDescent="0.35">
      <c r="AG168" s="470"/>
      <c r="AH168" s="470"/>
      <c r="AI168" s="470"/>
      <c r="AJ168" s="470"/>
      <c r="AN168" s="470"/>
      <c r="AO168" s="470"/>
      <c r="AP168" s="470"/>
      <c r="AQ168" s="470"/>
      <c r="AR168" s="470"/>
      <c r="AS168" s="470"/>
      <c r="AT168" s="470"/>
      <c r="AU168" s="470"/>
    </row>
    <row r="169" spans="33:47" x14ac:dyDescent="0.35">
      <c r="AG169" s="470"/>
      <c r="AH169" s="470"/>
      <c r="AI169" s="470"/>
      <c r="AJ169" s="470"/>
      <c r="AN169" s="470"/>
      <c r="AO169" s="470"/>
      <c r="AP169" s="470"/>
      <c r="AQ169" s="470"/>
      <c r="AR169" s="470"/>
      <c r="AS169" s="470"/>
      <c r="AT169" s="470"/>
      <c r="AU169" s="470"/>
    </row>
    <row r="170" spans="33:47" x14ac:dyDescent="0.35">
      <c r="AG170" s="470"/>
      <c r="AH170" s="470"/>
      <c r="AI170" s="470"/>
      <c r="AJ170" s="470"/>
      <c r="AN170" s="470"/>
      <c r="AO170" s="470"/>
      <c r="AP170" s="470"/>
      <c r="AQ170" s="470"/>
      <c r="AR170" s="470"/>
      <c r="AS170" s="470"/>
      <c r="AT170" s="470"/>
      <c r="AU170" s="470"/>
    </row>
    <row r="171" spans="33:47" x14ac:dyDescent="0.35">
      <c r="AG171" s="470"/>
      <c r="AH171" s="470"/>
      <c r="AI171" s="470"/>
      <c r="AJ171" s="470"/>
      <c r="AN171" s="470"/>
      <c r="AO171" s="470"/>
      <c r="AP171" s="470"/>
      <c r="AQ171" s="470"/>
      <c r="AR171" s="470"/>
      <c r="AS171" s="470"/>
      <c r="AT171" s="470"/>
      <c r="AU171" s="470"/>
    </row>
    <row r="172" spans="33:47" x14ac:dyDescent="0.35">
      <c r="AG172" s="470"/>
      <c r="AH172" s="470"/>
      <c r="AI172" s="470"/>
      <c r="AJ172" s="470"/>
      <c r="AN172" s="470"/>
      <c r="AO172" s="470"/>
      <c r="AP172" s="470"/>
      <c r="AQ172" s="470"/>
      <c r="AR172" s="470"/>
      <c r="AS172" s="470"/>
      <c r="AT172" s="470"/>
      <c r="AU172" s="470"/>
    </row>
    <row r="173" spans="33:47" x14ac:dyDescent="0.35">
      <c r="AG173" s="470"/>
      <c r="AH173" s="470"/>
      <c r="AI173" s="470"/>
      <c r="AJ173" s="470"/>
      <c r="AN173" s="470"/>
      <c r="AO173" s="470"/>
      <c r="AP173" s="470"/>
      <c r="AQ173" s="470"/>
      <c r="AR173" s="470"/>
      <c r="AS173" s="470"/>
      <c r="AT173" s="470"/>
      <c r="AU173" s="470"/>
    </row>
    <row r="174" spans="33:47" x14ac:dyDescent="0.35">
      <c r="AG174" s="470"/>
      <c r="AH174" s="470"/>
      <c r="AI174" s="470"/>
      <c r="AJ174" s="470"/>
      <c r="AN174" s="470"/>
      <c r="AO174" s="470"/>
      <c r="AP174" s="470"/>
      <c r="AQ174" s="470"/>
      <c r="AR174" s="470"/>
      <c r="AS174" s="470"/>
      <c r="AT174" s="470"/>
      <c r="AU174" s="470"/>
    </row>
    <row r="175" spans="33:47" x14ac:dyDescent="0.35">
      <c r="AG175" s="470"/>
      <c r="AH175" s="470"/>
      <c r="AI175" s="470"/>
      <c r="AJ175" s="470"/>
      <c r="AN175" s="470"/>
      <c r="AO175" s="470"/>
      <c r="AP175" s="470"/>
      <c r="AQ175" s="470"/>
      <c r="AR175" s="470"/>
      <c r="AS175" s="470"/>
      <c r="AT175" s="470"/>
      <c r="AU175" s="470"/>
    </row>
    <row r="176" spans="33:47" x14ac:dyDescent="0.35">
      <c r="AG176" s="470"/>
      <c r="AH176" s="470"/>
      <c r="AI176" s="470"/>
      <c r="AJ176" s="470"/>
      <c r="AN176" s="470"/>
      <c r="AO176" s="470"/>
      <c r="AP176" s="470"/>
      <c r="AQ176" s="470"/>
      <c r="AR176" s="470"/>
      <c r="AS176" s="470"/>
      <c r="AT176" s="470"/>
      <c r="AU176" s="470"/>
    </row>
    <row r="177" spans="33:47" x14ac:dyDescent="0.35">
      <c r="AG177" s="470"/>
      <c r="AH177" s="470"/>
      <c r="AI177" s="470"/>
      <c r="AJ177" s="470"/>
      <c r="AN177" s="470"/>
      <c r="AO177" s="470"/>
      <c r="AP177" s="470"/>
      <c r="AQ177" s="470"/>
      <c r="AR177" s="470"/>
      <c r="AS177" s="470"/>
      <c r="AT177" s="470"/>
      <c r="AU177" s="470"/>
    </row>
    <row r="178" spans="33:47" x14ac:dyDescent="0.35">
      <c r="AG178" s="470"/>
      <c r="AH178" s="470"/>
      <c r="AI178" s="470"/>
      <c r="AJ178" s="470"/>
      <c r="AN178" s="470"/>
      <c r="AO178" s="470"/>
      <c r="AP178" s="470"/>
      <c r="AQ178" s="470"/>
      <c r="AR178" s="470"/>
      <c r="AS178" s="470"/>
      <c r="AT178" s="470"/>
      <c r="AU178" s="470"/>
    </row>
    <row r="179" spans="33:47" x14ac:dyDescent="0.35">
      <c r="AG179" s="470"/>
      <c r="AH179" s="470"/>
      <c r="AI179" s="470"/>
      <c r="AJ179" s="470"/>
      <c r="AN179" s="470"/>
      <c r="AO179" s="470"/>
      <c r="AP179" s="470"/>
      <c r="AQ179" s="470"/>
      <c r="AR179" s="470"/>
      <c r="AS179" s="470"/>
      <c r="AT179" s="470"/>
      <c r="AU179" s="470"/>
    </row>
    <row r="180" spans="33:47" x14ac:dyDescent="0.35">
      <c r="AG180" s="470"/>
      <c r="AH180" s="470"/>
      <c r="AI180" s="470"/>
      <c r="AJ180" s="470"/>
      <c r="AN180" s="470"/>
      <c r="AO180" s="470"/>
      <c r="AP180" s="470"/>
      <c r="AQ180" s="470"/>
      <c r="AR180" s="470"/>
      <c r="AS180" s="470"/>
      <c r="AT180" s="470"/>
      <c r="AU180" s="470"/>
    </row>
    <row r="181" spans="33:47" x14ac:dyDescent="0.35">
      <c r="AG181" s="470"/>
      <c r="AH181" s="470"/>
      <c r="AI181" s="470"/>
      <c r="AJ181" s="470"/>
      <c r="AN181" s="470"/>
      <c r="AO181" s="470"/>
      <c r="AP181" s="470"/>
      <c r="AQ181" s="470"/>
      <c r="AR181" s="470"/>
      <c r="AS181" s="470"/>
      <c r="AT181" s="470"/>
      <c r="AU181" s="470"/>
    </row>
    <row r="182" spans="33:47" x14ac:dyDescent="0.35">
      <c r="AG182" s="470"/>
      <c r="AH182" s="470"/>
      <c r="AI182" s="470"/>
      <c r="AJ182" s="470"/>
      <c r="AN182" s="470"/>
      <c r="AO182" s="470"/>
      <c r="AP182" s="470"/>
      <c r="AQ182" s="470"/>
      <c r="AR182" s="470"/>
      <c r="AS182" s="470"/>
      <c r="AT182" s="470"/>
      <c r="AU182" s="470"/>
    </row>
    <row r="183" spans="33:47" x14ac:dyDescent="0.35">
      <c r="AG183" s="470"/>
      <c r="AH183" s="470"/>
      <c r="AI183" s="470"/>
      <c r="AJ183" s="470"/>
      <c r="AN183" s="470"/>
      <c r="AO183" s="470"/>
      <c r="AP183" s="470"/>
      <c r="AQ183" s="470"/>
      <c r="AR183" s="470"/>
      <c r="AS183" s="470"/>
      <c r="AT183" s="470"/>
      <c r="AU183" s="470"/>
    </row>
    <row r="184" spans="33:47" x14ac:dyDescent="0.35">
      <c r="AG184" s="470"/>
      <c r="AH184" s="470"/>
      <c r="AI184" s="470"/>
      <c r="AJ184" s="470"/>
      <c r="AN184" s="470"/>
      <c r="AO184" s="470"/>
      <c r="AP184" s="470"/>
      <c r="AQ184" s="470"/>
      <c r="AR184" s="470"/>
      <c r="AS184" s="470"/>
      <c r="AT184" s="470"/>
      <c r="AU184" s="470"/>
    </row>
    <row r="185" spans="33:47" x14ac:dyDescent="0.35">
      <c r="AG185" s="470"/>
      <c r="AH185" s="470"/>
      <c r="AI185" s="470"/>
      <c r="AJ185" s="470"/>
      <c r="AN185" s="470"/>
      <c r="AO185" s="470"/>
      <c r="AP185" s="470"/>
      <c r="AQ185" s="470"/>
      <c r="AR185" s="470"/>
      <c r="AS185" s="470"/>
      <c r="AT185" s="470"/>
      <c r="AU185" s="470"/>
    </row>
    <row r="186" spans="33:47" x14ac:dyDescent="0.35">
      <c r="AG186" s="470"/>
      <c r="AH186" s="470"/>
      <c r="AI186" s="470"/>
      <c r="AJ186" s="470"/>
      <c r="AN186" s="470"/>
      <c r="AO186" s="470"/>
      <c r="AP186" s="470"/>
      <c r="AQ186" s="470"/>
      <c r="AR186" s="470"/>
      <c r="AS186" s="470"/>
      <c r="AT186" s="470"/>
      <c r="AU186" s="470"/>
    </row>
    <row r="187" spans="33:47" x14ac:dyDescent="0.35">
      <c r="AG187" s="470"/>
      <c r="AH187" s="470"/>
      <c r="AI187" s="470"/>
      <c r="AJ187" s="470"/>
      <c r="AN187" s="470"/>
      <c r="AO187" s="470"/>
      <c r="AP187" s="470"/>
      <c r="AQ187" s="470"/>
      <c r="AR187" s="470"/>
      <c r="AS187" s="470"/>
      <c r="AT187" s="470"/>
      <c r="AU187" s="470"/>
    </row>
    <row r="188" spans="33:47" x14ac:dyDescent="0.35">
      <c r="AG188" s="470"/>
      <c r="AH188" s="470"/>
      <c r="AI188" s="470"/>
      <c r="AJ188" s="470"/>
      <c r="AN188" s="470"/>
      <c r="AO188" s="470"/>
      <c r="AP188" s="470"/>
      <c r="AQ188" s="470"/>
      <c r="AR188" s="470"/>
      <c r="AS188" s="470"/>
      <c r="AT188" s="470"/>
      <c r="AU188" s="470"/>
    </row>
    <row r="189" spans="33:47" x14ac:dyDescent="0.35">
      <c r="AG189" s="470"/>
      <c r="AH189" s="470"/>
      <c r="AI189" s="470"/>
      <c r="AJ189" s="470"/>
      <c r="AN189" s="470"/>
      <c r="AO189" s="470"/>
      <c r="AP189" s="470"/>
      <c r="AQ189" s="470"/>
      <c r="AR189" s="470"/>
      <c r="AS189" s="470"/>
      <c r="AT189" s="470"/>
      <c r="AU189" s="470"/>
    </row>
    <row r="190" spans="33:47" x14ac:dyDescent="0.35">
      <c r="AG190" s="470"/>
      <c r="AH190" s="470"/>
      <c r="AI190" s="470"/>
      <c r="AJ190" s="470"/>
      <c r="AN190" s="470"/>
      <c r="AO190" s="470"/>
      <c r="AP190" s="470"/>
      <c r="AQ190" s="470"/>
      <c r="AR190" s="470"/>
      <c r="AS190" s="470"/>
      <c r="AT190" s="470"/>
      <c r="AU190" s="470"/>
    </row>
  </sheetData>
  <sheetProtection sheet="1" selectLockedCells="1"/>
  <dataConsolidate function="max">
    <dataRefs count="1">
      <dataRef ref="W6:AC6" sheet="FinTV" r:id="rId1"/>
    </dataRefs>
  </dataConsolidate>
  <mergeCells count="112">
    <mergeCell ref="C4:D4"/>
    <mergeCell ref="Z4:AD4"/>
    <mergeCell ref="AA13:AA15"/>
    <mergeCell ref="AB13:AB15"/>
    <mergeCell ref="AC13:AC15"/>
    <mergeCell ref="AD13:AD15"/>
    <mergeCell ref="AF13:AF15"/>
    <mergeCell ref="Q13:Q15"/>
    <mergeCell ref="R13:R15"/>
    <mergeCell ref="F13:F14"/>
    <mergeCell ref="G13:G14"/>
    <mergeCell ref="Q3:Q4"/>
    <mergeCell ref="R3:R4"/>
    <mergeCell ref="S3:S4"/>
    <mergeCell ref="T3:T4"/>
    <mergeCell ref="F2:L3"/>
    <mergeCell ref="O3:O4"/>
    <mergeCell ref="C8:C9"/>
    <mergeCell ref="D8:D9"/>
    <mergeCell ref="V3:V4"/>
    <mergeCell ref="W3:W4"/>
    <mergeCell ref="X3:X4"/>
    <mergeCell ref="Z3:AD3"/>
    <mergeCell ref="O6:O7"/>
    <mergeCell ref="S6:S9"/>
    <mergeCell ref="T6:T9"/>
    <mergeCell ref="AF4:AJ4"/>
    <mergeCell ref="U3:U4"/>
    <mergeCell ref="Q6:Q9"/>
    <mergeCell ref="R6:R9"/>
    <mergeCell ref="U6:U9"/>
    <mergeCell ref="AI19:AI22"/>
    <mergeCell ref="AJ19:AJ22"/>
    <mergeCell ref="AH13:AH15"/>
    <mergeCell ref="AI13:AI15"/>
    <mergeCell ref="AJ13:AJ15"/>
    <mergeCell ref="AJ6:AJ9"/>
    <mergeCell ref="AG6:AG9"/>
    <mergeCell ref="AH6:AH9"/>
    <mergeCell ref="AI6:AI9"/>
    <mergeCell ref="V6:V9"/>
    <mergeCell ref="W6:W9"/>
    <mergeCell ref="X6:X9"/>
    <mergeCell ref="Z6:Z9"/>
    <mergeCell ref="AA6:AA9"/>
    <mergeCell ref="AB6:AB9"/>
    <mergeCell ref="Z11:AD11"/>
    <mergeCell ref="AF11:AJ11"/>
    <mergeCell ref="AC6:AC9"/>
    <mergeCell ref="AD6:AD9"/>
    <mergeCell ref="AF6:AF9"/>
    <mergeCell ref="B21:B22"/>
    <mergeCell ref="C21:C22"/>
    <mergeCell ref="D21:D22"/>
    <mergeCell ref="Z19:Z22"/>
    <mergeCell ref="AA19:AA22"/>
    <mergeCell ref="AB19:AB22"/>
    <mergeCell ref="AC19:AC22"/>
    <mergeCell ref="AD19:AD22"/>
    <mergeCell ref="AF19:AF22"/>
    <mergeCell ref="S19:S21"/>
    <mergeCell ref="T19:T21"/>
    <mergeCell ref="U19:U21"/>
    <mergeCell ref="V19:V21"/>
    <mergeCell ref="W19:W21"/>
    <mergeCell ref="X19:X21"/>
    <mergeCell ref="K19:K20"/>
    <mergeCell ref="L19:L20"/>
    <mergeCell ref="M19:M20"/>
    <mergeCell ref="O19:O20"/>
    <mergeCell ref="B6:D6"/>
    <mergeCell ref="B7:D7"/>
    <mergeCell ref="B13:D13"/>
    <mergeCell ref="B14:D14"/>
    <mergeCell ref="B19:D19"/>
    <mergeCell ref="B20:D20"/>
    <mergeCell ref="K6:K7"/>
    <mergeCell ref="L6:L7"/>
    <mergeCell ref="M6:M7"/>
    <mergeCell ref="F6:F7"/>
    <mergeCell ref="G6:G7"/>
    <mergeCell ref="H6:H7"/>
    <mergeCell ref="H13:H14"/>
    <mergeCell ref="I13:I14"/>
    <mergeCell ref="J13:J14"/>
    <mergeCell ref="I6:I7"/>
    <mergeCell ref="J6:J7"/>
    <mergeCell ref="B8:B9"/>
    <mergeCell ref="C30:G30"/>
    <mergeCell ref="AG19:AG22"/>
    <mergeCell ref="AH19:AH22"/>
    <mergeCell ref="G19:G20"/>
    <mergeCell ref="H19:H20"/>
    <mergeCell ref="I19:I20"/>
    <mergeCell ref="J19:J20"/>
    <mergeCell ref="AG13:AG15"/>
    <mergeCell ref="S13:S15"/>
    <mergeCell ref="T13:T15"/>
    <mergeCell ref="U13:U15"/>
    <mergeCell ref="V13:V15"/>
    <mergeCell ref="W13:W15"/>
    <mergeCell ref="X13:X15"/>
    <mergeCell ref="K13:K14"/>
    <mergeCell ref="L13:L14"/>
    <mergeCell ref="M13:M14"/>
    <mergeCell ref="O13:O14"/>
    <mergeCell ref="Q19:Q22"/>
    <mergeCell ref="R19:R21"/>
    <mergeCell ref="F19:F20"/>
    <mergeCell ref="Z17:AD17"/>
    <mergeCell ref="AF17:AJ17"/>
    <mergeCell ref="Z13:Z15"/>
  </mergeCells>
  <conditionalFormatting sqref="C8:C9 C15 C21:C22">
    <cfRule type="colorScale" priority="1">
      <colorScale>
        <cfvo type="min"/>
        <cfvo type="percentile" val="3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FEF9C"/>
        <color rgb="FF63BE7B"/>
      </colorScale>
    </cfRule>
    <cfRule type="iconSet" priority="8">
      <iconSet>
        <cfvo type="percent" val="0"/>
        <cfvo type="percent" val="4"/>
        <cfvo type="percent" val="5"/>
      </iconSet>
    </cfRule>
  </conditionalFormatting>
  <conditionalFormatting sqref="C8:C9">
    <cfRule type="iconSet" priority="10">
      <iconSet iconSet="3TrafficLights2">
        <cfvo type="percent" val="0"/>
        <cfvo type="percent" val="33"/>
        <cfvo type="percent" val="67"/>
      </iconSet>
    </cfRule>
  </conditionalFormatting>
  <conditionalFormatting sqref="C8:C12 C15:C18 C21:C2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Symbols">
        <cfvo type="percent" val="0"/>
        <cfvo type="percent" val="33"/>
        <cfvo type="percent" val="67"/>
      </iconSet>
    </cfRule>
  </conditionalFormatting>
  <conditionalFormatting sqref="C15">
    <cfRule type="iconSet" priority="13">
      <iconSet>
        <cfvo type="percent" val="0"/>
        <cfvo type="percent" val="33"/>
        <cfvo type="percent" val="67"/>
      </iconSet>
    </cfRule>
    <cfRule type="iconSet" priority="11">
      <iconSet iconSet="3TrafficLights2">
        <cfvo type="percent" val="0"/>
        <cfvo type="percent" val="1"/>
        <cfvo type="percent" val="5"/>
      </iconSet>
    </cfRule>
  </conditionalFormatting>
  <conditionalFormatting sqref="C21:C22 C15 C8:C9">
    <cfRule type="dataBar" priority="6">
      <dataBar>
        <cfvo type="num" val="3"/>
        <cfvo type="num" val="4"/>
        <color rgb="FF638EC6"/>
      </dataBar>
    </cfRule>
  </conditionalFormatting>
  <conditionalFormatting sqref="C21:C22">
    <cfRule type="colorScale" priority="5">
      <colorScale>
        <cfvo type="min"/>
        <cfvo type="percentile" val="3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7">
      <colorScale>
        <cfvo type="min"/>
        <cfvo type="percentile" val="3"/>
        <cfvo type="max"/>
        <color rgb="FFF8696B"/>
        <color rgb="FFFFEB84"/>
        <color rgb="FF63BE7B"/>
      </colorScale>
    </cfRule>
  </conditionalFormatting>
  <conditionalFormatting sqref="C8:D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9 D15 D21:D22">
    <cfRule type="colorScale" priority="12">
      <colorScale>
        <cfvo type="min"/>
        <cfvo type="max"/>
        <color rgb="FF63BE7B"/>
        <color rgb="FFFFEF9C"/>
      </colorScale>
    </cfRule>
  </conditionalFormatting>
  <conditionalFormatting sqref="D8:D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15:D18 D21:D2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:D2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F20">
    <cfRule type="colorScale" priority="17">
      <colorScale>
        <cfvo type="min"/>
        <cfvo type="max"/>
        <color rgb="FFFFEF9C"/>
        <color rgb="FFFF7128"/>
      </colorScale>
    </cfRule>
  </conditionalFormatting>
  <conditionalFormatting sqref="F6:G7">
    <cfRule type="colorScale" priority="19">
      <colorScale>
        <cfvo type="min"/>
        <cfvo type="max"/>
        <color rgb="FFFFEF9C"/>
        <color rgb="FFFF7128"/>
      </colorScale>
    </cfRule>
  </conditionalFormatting>
  <conditionalFormatting sqref="F6:M7">
    <cfRule type="colorScale" priority="16">
      <colorScale>
        <cfvo type="min"/>
        <cfvo type="max"/>
        <color rgb="FFFFEF9C"/>
        <color rgb="FFFF7128"/>
      </colorScale>
    </cfRule>
  </conditionalFormatting>
  <conditionalFormatting sqref="F13:M14">
    <cfRule type="colorScale" priority="15">
      <colorScale>
        <cfvo type="min"/>
        <cfvo type="max"/>
        <color rgb="FFFFEF9C"/>
        <color rgb="FFFF7128"/>
      </colorScale>
    </cfRule>
  </conditionalFormatting>
  <conditionalFormatting sqref="F19:M20">
    <cfRule type="colorScale" priority="14">
      <colorScale>
        <cfvo type="min"/>
        <cfvo type="max"/>
        <color rgb="FFFFEF9C"/>
        <color rgb="FFFF7128"/>
      </colorScale>
    </cfRule>
  </conditionalFormatting>
  <conditionalFormatting sqref="G13:G14">
    <cfRule type="colorScale" priority="20">
      <colorScale>
        <cfvo type="min"/>
        <cfvo type="max"/>
        <color rgb="FFFFEF9C"/>
        <color rgb="FFFF7128"/>
      </colorScale>
    </cfRule>
  </conditionalFormatting>
  <conditionalFormatting sqref="H19:L20">
    <cfRule type="colorScale" priority="24">
      <colorScale>
        <cfvo type="min"/>
        <cfvo type="max"/>
        <color rgb="FFFFEF9C"/>
        <color rgb="FFFF7128"/>
      </colorScale>
    </cfRule>
  </conditionalFormatting>
  <conditionalFormatting sqref="H6:M7">
    <cfRule type="colorScale" priority="31">
      <colorScale>
        <cfvo type="min"/>
        <cfvo type="max"/>
        <color rgb="FFFFEF9C"/>
        <color rgb="FFFF7128"/>
      </colorScale>
    </cfRule>
  </conditionalFormatting>
  <conditionalFormatting sqref="H13:M14">
    <cfRule type="colorScale" priority="30">
      <colorScale>
        <cfvo type="min"/>
        <cfvo type="max"/>
        <color rgb="FFFFEF9C"/>
        <color rgb="FFFF7128"/>
      </colorScale>
    </cfRule>
  </conditionalFormatting>
  <conditionalFormatting sqref="H19:M20">
    <cfRule type="colorScale" priority="29">
      <colorScale>
        <cfvo type="min"/>
        <cfvo type="max"/>
        <color rgb="FFFFEF9C"/>
        <color rgb="FFFF7128"/>
      </colorScale>
    </cfRule>
  </conditionalFormatting>
  <conditionalFormatting sqref="J19:J20">
    <cfRule type="colorScale" priority="18">
      <colorScale>
        <cfvo type="min"/>
        <cfvo type="max"/>
        <color rgb="FFFFEF9C"/>
        <color rgb="FFFF7128"/>
      </colorScale>
    </cfRule>
  </conditionalFormatting>
  <conditionalFormatting sqref="J6:L7">
    <cfRule type="colorScale" priority="25">
      <colorScale>
        <cfvo type="min"/>
        <cfvo type="max"/>
        <color rgb="FFFFEF9C"/>
        <color rgb="FFFF7128"/>
      </colorScale>
    </cfRule>
  </conditionalFormatting>
  <conditionalFormatting sqref="M6:M7">
    <cfRule type="colorScale" priority="23">
      <colorScale>
        <cfvo type="min"/>
        <cfvo type="max"/>
        <color rgb="FFFFEF9C"/>
        <color rgb="FFFF7128"/>
      </colorScale>
    </cfRule>
  </conditionalFormatting>
  <conditionalFormatting sqref="M13:M14">
    <cfRule type="colorScale" priority="22">
      <colorScale>
        <cfvo type="min"/>
        <cfvo type="max"/>
        <color rgb="FFFFEF9C"/>
        <color rgb="FFFF7128"/>
      </colorScale>
    </cfRule>
  </conditionalFormatting>
  <conditionalFormatting sqref="M19:M20">
    <cfRule type="colorScale" priority="21">
      <colorScale>
        <cfvo type="min"/>
        <cfvo type="max"/>
        <color rgb="FFFFEF9C"/>
        <color rgb="FFFF7128"/>
      </colorScale>
    </cfRule>
  </conditionalFormatting>
  <conditionalFormatting sqref="Z6:Z9">
    <cfRule type="colorScale" priority="35">
      <colorScale>
        <cfvo type="min"/>
        <cfvo type="max"/>
        <color rgb="FFFF7128"/>
        <color rgb="FFFFEF9C"/>
      </colorScale>
    </cfRule>
  </conditionalFormatting>
  <conditionalFormatting sqref="Z13:Z15">
    <cfRule type="colorScale" priority="37">
      <colorScale>
        <cfvo type="min"/>
        <cfvo type="max"/>
        <color rgb="FFFFEF9C"/>
        <color rgb="FFFF7128"/>
      </colorScale>
    </cfRule>
  </conditionalFormatting>
  <conditionalFormatting sqref="Z19:Z22">
    <cfRule type="colorScale" priority="36">
      <colorScale>
        <cfvo type="min"/>
        <cfvo type="max"/>
        <color rgb="FFFFEF9C"/>
        <color rgb="FFFF7128"/>
      </colorScale>
    </cfRule>
  </conditionalFormatting>
  <conditionalFormatting sqref="Z6:AD9">
    <cfRule type="colorScale" priority="48">
      <colorScale>
        <cfvo type="min"/>
        <cfvo type="max"/>
        <color rgb="FFFFEF9C"/>
        <color rgb="FFFF7128"/>
      </colorScale>
    </cfRule>
  </conditionalFormatting>
  <conditionalFormatting sqref="Z13:AD15">
    <cfRule type="colorScale" priority="33">
      <colorScale>
        <cfvo type="min"/>
        <cfvo type="max"/>
        <color rgb="FFFF7128"/>
        <color rgb="FFFFEF9C"/>
      </colorScale>
    </cfRule>
  </conditionalFormatting>
  <conditionalFormatting sqref="Z19:AD22">
    <cfRule type="colorScale" priority="32">
      <colorScale>
        <cfvo type="min"/>
        <cfvo type="max"/>
        <color rgb="FFFF7128"/>
        <color rgb="FFFFEF9C"/>
      </colorScale>
    </cfRule>
  </conditionalFormatting>
  <conditionalFormatting sqref="AA6:AD9">
    <cfRule type="colorScale" priority="34">
      <colorScale>
        <cfvo type="min"/>
        <cfvo type="max"/>
        <color rgb="FFFF7128"/>
        <color rgb="FFFFEF9C"/>
      </colorScale>
    </cfRule>
  </conditionalFormatting>
  <conditionalFormatting sqref="AA13:AD15">
    <cfRule type="colorScale" priority="40">
      <colorScale>
        <cfvo type="min"/>
        <cfvo type="max"/>
        <color rgb="FFFFEF9C"/>
        <color rgb="FFFF7128"/>
      </colorScale>
    </cfRule>
  </conditionalFormatting>
  <conditionalFormatting sqref="AF6:AF11 AF13:AF17 AF19:AF22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J9 AF13:AJ15 AF19:AJ22">
    <cfRule type="colorScale" priority="3">
      <colorScale>
        <cfvo type="min"/>
        <cfvo type="max"/>
        <color rgb="FFFFEF9C"/>
        <color rgb="FF63BE7B"/>
      </colorScale>
    </cfRule>
  </conditionalFormatting>
  <conditionalFormatting sqref="AF6:AJ9">
    <cfRule type="colorScale" priority="4">
      <colorScale>
        <cfvo type="min"/>
        <cfvo type="max"/>
        <color rgb="FFFFEF9C"/>
        <color rgb="FF63BE7B"/>
      </colorScale>
    </cfRule>
  </conditionalFormatting>
  <conditionalFormatting sqref="AF6:AJ11 AF13:AJ17 AF19:AJ22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3:AJ1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9:AJ22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6:AG11 AG13:AG17 AG19:AG22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11 AH13:AH17 AH19:AH2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6:AI11 AI13:AI17 AI19:AI22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:AJ11 AJ13:AJ17 AJ19:AJ22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horizontalDpi="300" verticalDpi="300" r:id="rId2"/>
  <headerFooter>
    <oddHeader>&amp;C&amp;"Tahoma,Gras"&amp;16&amp;F
&amp;24Finale</oddHeader>
  </headerFooter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5"/>
  <sheetViews>
    <sheetView showGridLines="0" zoomScale="115" zoomScaleNormal="115" workbookViewId="0">
      <selection activeCell="L15" sqref="L15"/>
    </sheetView>
  </sheetViews>
  <sheetFormatPr baseColWidth="10" defaultColWidth="11.42578125" defaultRowHeight="21" customHeight="1" x14ac:dyDescent="0.2"/>
  <cols>
    <col min="1" max="1" width="7.7109375" style="133" customWidth="1"/>
    <col min="2" max="2" width="23.85546875" style="132" bestFit="1" customWidth="1"/>
    <col min="3" max="3" width="10.85546875" style="133" bestFit="1" customWidth="1"/>
    <col min="4" max="4" width="10.28515625" style="133" bestFit="1" customWidth="1"/>
    <col min="5" max="5" width="11.42578125" style="133"/>
    <col min="6" max="6" width="9" style="133" customWidth="1"/>
    <col min="7" max="7" width="15.42578125" style="133" customWidth="1"/>
    <col min="8" max="8" width="16.5703125" style="133" customWidth="1"/>
    <col min="9" max="9" width="6.7109375" style="133" customWidth="1"/>
    <col min="10" max="16384" width="11.42578125" style="133"/>
  </cols>
  <sheetData>
    <row r="1" spans="2:9" ht="21" customHeight="1" thickBot="1" x14ac:dyDescent="0.25"/>
    <row r="2" spans="2:9" ht="21" customHeight="1" x14ac:dyDescent="0.2">
      <c r="B2" s="134" t="s">
        <v>229</v>
      </c>
      <c r="C2" s="135" t="s">
        <v>230</v>
      </c>
      <c r="D2" s="135" t="s">
        <v>231</v>
      </c>
      <c r="E2" s="135" t="s">
        <v>232</v>
      </c>
      <c r="F2" s="135" t="s">
        <v>233</v>
      </c>
      <c r="G2" s="135" t="s">
        <v>234</v>
      </c>
      <c r="H2" s="136" t="s">
        <v>235</v>
      </c>
      <c r="I2" s="137"/>
    </row>
    <row r="3" spans="2:9" ht="21" customHeight="1" thickBot="1" x14ac:dyDescent="0.25">
      <c r="B3" s="138" t="s">
        <v>236</v>
      </c>
      <c r="C3" s="139">
        <f>Inscrits!B1</f>
        <v>40</v>
      </c>
      <c r="D3" s="139">
        <v>10</v>
      </c>
      <c r="E3" s="139">
        <v>3</v>
      </c>
      <c r="F3" s="139">
        <f>C3*D3*E3</f>
        <v>1200</v>
      </c>
      <c r="G3" s="140">
        <f>SUM(Qualifs!G3:G130)</f>
        <v>8770.9334312054052</v>
      </c>
      <c r="H3" s="141">
        <f>G3/F3</f>
        <v>7.3091111926711712</v>
      </c>
    </row>
    <row r="4" spans="2:9" ht="21" customHeight="1" thickBot="1" x14ac:dyDescent="0.25">
      <c r="G4" s="142"/>
      <c r="H4" s="143"/>
      <c r="I4" s="137"/>
    </row>
    <row r="5" spans="2:9" ht="21" customHeight="1" x14ac:dyDescent="0.2">
      <c r="B5" s="134" t="s">
        <v>237</v>
      </c>
      <c r="C5" s="135" t="s">
        <v>230</v>
      </c>
      <c r="D5" s="135" t="s">
        <v>231</v>
      </c>
      <c r="E5" s="135" t="s">
        <v>232</v>
      </c>
      <c r="F5" s="135" t="s">
        <v>233</v>
      </c>
      <c r="G5" s="135" t="s">
        <v>234</v>
      </c>
      <c r="H5" s="136" t="s">
        <v>235</v>
      </c>
      <c r="I5" s="137"/>
    </row>
    <row r="6" spans="2:9" ht="21" customHeight="1" x14ac:dyDescent="0.2">
      <c r="B6" s="144" t="s">
        <v>238</v>
      </c>
      <c r="C6" s="145">
        <f>Inscrits!B1-48</f>
        <v>-8</v>
      </c>
      <c r="D6" s="145">
        <v>3</v>
      </c>
      <c r="E6" s="145">
        <v>3</v>
      </c>
      <c r="F6" s="145">
        <f>C6*D6*E6</f>
        <v>-72</v>
      </c>
      <c r="G6" s="146">
        <f>SUM(Conso!E3:E26)+SUM(Conso!E29:E52)</f>
        <v>4.3199999999999985E-10</v>
      </c>
      <c r="H6" s="147">
        <f t="shared" ref="H6:H13" si="0">G6/F6</f>
        <v>-5.9999999999999979E-12</v>
      </c>
    </row>
    <row r="7" spans="2:9" ht="21" customHeight="1" x14ac:dyDescent="0.2">
      <c r="B7" s="144" t="s">
        <v>239</v>
      </c>
      <c r="C7" s="145">
        <v>96</v>
      </c>
      <c r="D7" s="145">
        <v>3</v>
      </c>
      <c r="E7" s="145">
        <v>3</v>
      </c>
      <c r="F7" s="145">
        <f t="shared" ref="F7:F12" si="1">C7*D7*E7</f>
        <v>864</v>
      </c>
      <c r="G7" s="146">
        <f>SUM(T0!F3:F37)+SUM(T0!X3:X37)+SUM(T0!F40:F74)+SUM(T0!X40:X74)</f>
        <v>48.000000001296023</v>
      </c>
      <c r="H7" s="147">
        <f t="shared" si="0"/>
        <v>5.5555555557055582E-2</v>
      </c>
    </row>
    <row r="8" spans="2:9" ht="21" customHeight="1" x14ac:dyDescent="0.2">
      <c r="B8" s="144" t="s">
        <v>240</v>
      </c>
      <c r="C8" s="145">
        <v>48</v>
      </c>
      <c r="D8" s="145">
        <v>3</v>
      </c>
      <c r="E8" s="145">
        <v>3</v>
      </c>
      <c r="F8" s="145">
        <f t="shared" si="1"/>
        <v>432</v>
      </c>
      <c r="G8" s="146">
        <f>SUM('T1'!M3:M34)+SUM('T1'!AO3:AO37)</f>
        <v>1343.0776750003188</v>
      </c>
      <c r="H8" s="147">
        <f t="shared" si="0"/>
        <v>3.1089760995377751</v>
      </c>
    </row>
    <row r="9" spans="2:9" ht="21" customHeight="1" x14ac:dyDescent="0.2">
      <c r="B9" s="144" t="s">
        <v>241</v>
      </c>
      <c r="C9" s="145">
        <v>24</v>
      </c>
      <c r="D9" s="145">
        <v>3</v>
      </c>
      <c r="E9" s="145">
        <v>3</v>
      </c>
      <c r="F9" s="145">
        <f t="shared" si="1"/>
        <v>216</v>
      </c>
      <c r="G9" s="146">
        <f>SUM('T2'!L7:L23)+SUM('T2'!AM7:AM23)</f>
        <v>1313.1552280000487</v>
      </c>
      <c r="H9" s="147">
        <f t="shared" si="0"/>
        <v>6.0794223518520774</v>
      </c>
    </row>
    <row r="10" spans="2:9" ht="21" customHeight="1" x14ac:dyDescent="0.2">
      <c r="B10" s="144" t="s">
        <v>242</v>
      </c>
      <c r="C10" s="145">
        <v>12</v>
      </c>
      <c r="D10" s="145">
        <v>3</v>
      </c>
      <c r="E10" s="145">
        <v>3</v>
      </c>
      <c r="F10" s="145">
        <f t="shared" si="1"/>
        <v>108</v>
      </c>
      <c r="G10" s="146">
        <f>SUM('T3'!L6:L22)</f>
        <v>648.08704700002795</v>
      </c>
      <c r="H10" s="147">
        <f t="shared" si="0"/>
        <v>6.0008059907409992</v>
      </c>
    </row>
    <row r="11" spans="2:9" ht="21" customHeight="1" x14ac:dyDescent="0.2">
      <c r="B11" s="144" t="s">
        <v>243</v>
      </c>
      <c r="C11" s="145">
        <v>6</v>
      </c>
      <c r="D11" s="145">
        <v>3</v>
      </c>
      <c r="E11" s="145">
        <v>3</v>
      </c>
      <c r="F11" s="145">
        <f>C11*D11*E11+6</f>
        <v>60</v>
      </c>
      <c r="G11" s="146">
        <f>SUM(DF!L5:L14)</f>
        <v>339.07167200001697</v>
      </c>
      <c r="H11" s="147">
        <f t="shared" si="0"/>
        <v>5.6511945333336167</v>
      </c>
    </row>
    <row r="12" spans="2:9" ht="21" customHeight="1" x14ac:dyDescent="0.2">
      <c r="B12" s="144" t="s">
        <v>244</v>
      </c>
      <c r="C12" s="145">
        <v>3</v>
      </c>
      <c r="D12" s="145">
        <v>3</v>
      </c>
      <c r="E12" s="145">
        <v>5</v>
      </c>
      <c r="F12" s="145">
        <f t="shared" si="1"/>
        <v>45</v>
      </c>
      <c r="G12" s="146">
        <f>SUM(FinTV!J6:J22)</f>
        <v>0</v>
      </c>
      <c r="H12" s="147">
        <f t="shared" si="0"/>
        <v>0</v>
      </c>
    </row>
    <row r="13" spans="2:9" ht="21" customHeight="1" thickBot="1" x14ac:dyDescent="0.25">
      <c r="B13" s="138" t="s">
        <v>163</v>
      </c>
      <c r="C13" s="139"/>
      <c r="D13" s="139"/>
      <c r="E13" s="139"/>
      <c r="F13" s="139">
        <f>SUM(F6:F12)</f>
        <v>1653</v>
      </c>
      <c r="G13" s="140">
        <f>SUM(G6:G12)</f>
        <v>3691.3916220021406</v>
      </c>
      <c r="H13" s="141">
        <f t="shared" si="0"/>
        <v>2.2331467767708051</v>
      </c>
    </row>
    <row r="14" spans="2:9" ht="21" customHeight="1" thickBot="1" x14ac:dyDescent="0.25"/>
    <row r="15" spans="2:9" ht="21" customHeight="1" x14ac:dyDescent="0.2">
      <c r="B15" s="148" t="s">
        <v>245</v>
      </c>
      <c r="F15" s="149" t="s">
        <v>163</v>
      </c>
      <c r="G15" s="135" t="s">
        <v>234</v>
      </c>
      <c r="H15" s="136" t="s">
        <v>235</v>
      </c>
    </row>
    <row r="16" spans="2:9" ht="21" customHeight="1" thickBot="1" x14ac:dyDescent="0.25">
      <c r="F16" s="150">
        <f>F3+F13</f>
        <v>2853</v>
      </c>
      <c r="G16" s="151">
        <f>G3+G13</f>
        <v>12462.325053207545</v>
      </c>
      <c r="H16" s="152">
        <f>G16/F16</f>
        <v>4.3681475826174365</v>
      </c>
    </row>
    <row r="25" spans="9:9" ht="21" customHeight="1" x14ac:dyDescent="0.2">
      <c r="I25" s="7"/>
    </row>
  </sheetData>
  <sheetProtection sheet="1" objects="1" scenarios="1"/>
  <printOptions horizontalCentered="1"/>
  <pageMargins left="0.78740157480314965" right="0.78740157480314965" top="1.1811023622047245" bottom="1.1811023622047245" header="0.39370078740157483" footer="0.39370078740157483"/>
  <pageSetup paperSize="9" orientation="landscape" verticalDpi="300" r:id="rId1"/>
  <headerFooter alignWithMargins="0">
    <oddHeader>&amp;C&amp;"Tahoma,Gras"&amp;16Coupe Nationale de Sarbacane Potence - Chartres 2011
&amp;24Statistiques de tirs</oddHeader>
    <oddFooter>&amp;C&amp;G&amp;R&amp;"Tahoma,Gras"&amp;16&amp;P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showGridLines="0" zoomScaleNormal="100" workbookViewId="0">
      <selection activeCell="C2" sqref="C2"/>
    </sheetView>
  </sheetViews>
  <sheetFormatPr baseColWidth="10" defaultColWidth="11.42578125" defaultRowHeight="13.5" customHeight="1" x14ac:dyDescent="0.2"/>
  <cols>
    <col min="1" max="1" width="5" style="7" customWidth="1"/>
    <col min="2" max="2" width="15.140625" style="23" customWidth="1"/>
    <col min="3" max="3" width="46" style="1" customWidth="1"/>
    <col min="4" max="4" width="16.140625" style="23" bestFit="1" customWidth="1"/>
    <col min="5" max="5" width="12.140625" style="25" customWidth="1"/>
    <col min="6" max="6" width="13.5703125" style="18" customWidth="1"/>
    <col min="7" max="16384" width="11.42578125" style="18"/>
  </cols>
  <sheetData>
    <row r="1" spans="1:6" ht="22.5" customHeight="1" x14ac:dyDescent="0.3">
      <c r="B1" s="15" t="s">
        <v>123</v>
      </c>
      <c r="C1" s="3" t="s">
        <v>124</v>
      </c>
      <c r="D1" s="16" t="s">
        <v>125</v>
      </c>
      <c r="E1" s="17"/>
      <c r="F1" s="16" t="s">
        <v>126</v>
      </c>
    </row>
    <row r="2" spans="1:6" ht="15" customHeight="1" x14ac:dyDescent="0.2">
      <c r="A2" s="7">
        <v>1</v>
      </c>
      <c r="B2" s="19">
        <f>RANK(F2,$F$2:$F$31)</f>
        <v>1</v>
      </c>
      <c r="C2" s="437"/>
      <c r="D2" s="20">
        <f>Classement!J146</f>
        <v>56</v>
      </c>
      <c r="E2" s="21">
        <f>Classement!J147</f>
        <v>1.4100000000000015E-9</v>
      </c>
      <c r="F2" s="22">
        <f t="shared" ref="F2:F31" si="0">E2/D2*IF(D2&gt;=3,1,0)</f>
        <v>2.5178571428571455E-11</v>
      </c>
    </row>
    <row r="3" spans="1:6" ht="15" customHeight="1" x14ac:dyDescent="0.2">
      <c r="A3" s="7">
        <v>2</v>
      </c>
      <c r="B3" s="19">
        <f t="shared" ref="B3:B31" si="1">RANK(F3,$F$2:$F$31)</f>
        <v>1</v>
      </c>
      <c r="C3" s="437"/>
      <c r="D3" s="20">
        <f>Classement!K146</f>
        <v>56</v>
      </c>
      <c r="E3" s="21">
        <f>Classement!K147</f>
        <v>1.4100000000000015E-9</v>
      </c>
      <c r="F3" s="22">
        <f t="shared" si="0"/>
        <v>2.5178571428571455E-11</v>
      </c>
    </row>
    <row r="4" spans="1:6" ht="15" customHeight="1" x14ac:dyDescent="0.2">
      <c r="A4" s="7">
        <v>3</v>
      </c>
      <c r="B4" s="19">
        <f t="shared" si="1"/>
        <v>1</v>
      </c>
      <c r="C4" s="435"/>
      <c r="D4" s="20">
        <f>Classement!L146</f>
        <v>56</v>
      </c>
      <c r="E4" s="21">
        <f>Classement!L147</f>
        <v>1.4100000000000015E-9</v>
      </c>
      <c r="F4" s="22">
        <f t="shared" si="0"/>
        <v>2.5178571428571455E-11</v>
      </c>
    </row>
    <row r="5" spans="1:6" ht="15" customHeight="1" x14ac:dyDescent="0.2">
      <c r="A5" s="7">
        <v>4</v>
      </c>
      <c r="B5" s="19">
        <f t="shared" si="1"/>
        <v>1</v>
      </c>
      <c r="C5" s="435"/>
      <c r="D5" s="20">
        <f>Classement!M146</f>
        <v>56</v>
      </c>
      <c r="E5" s="21">
        <f>Classement!M147</f>
        <v>1.4100000000000015E-9</v>
      </c>
      <c r="F5" s="22">
        <f t="shared" si="0"/>
        <v>2.5178571428571455E-11</v>
      </c>
    </row>
    <row r="6" spans="1:6" ht="15" customHeight="1" x14ac:dyDescent="0.2">
      <c r="A6" s="7">
        <v>5</v>
      </c>
      <c r="B6" s="19">
        <f t="shared" si="1"/>
        <v>1</v>
      </c>
      <c r="C6" s="434"/>
      <c r="D6" s="20">
        <f>Classement!N146</f>
        <v>56</v>
      </c>
      <c r="E6" s="21">
        <f>Classement!N147</f>
        <v>1.4100000000000015E-9</v>
      </c>
      <c r="F6" s="22">
        <f t="shared" si="0"/>
        <v>2.5178571428571455E-11</v>
      </c>
    </row>
    <row r="7" spans="1:6" ht="15" customHeight="1" x14ac:dyDescent="0.2">
      <c r="A7" s="7">
        <v>6</v>
      </c>
      <c r="B7" s="19">
        <f t="shared" si="1"/>
        <v>1</v>
      </c>
      <c r="C7" s="434"/>
      <c r="D7" s="20">
        <f>Classement!O146</f>
        <v>56</v>
      </c>
      <c r="E7" s="21">
        <f>Classement!O147</f>
        <v>1.4100000000000015E-9</v>
      </c>
      <c r="F7" s="22">
        <f t="shared" si="0"/>
        <v>2.5178571428571455E-11</v>
      </c>
    </row>
    <row r="8" spans="1:6" ht="15" customHeight="1" x14ac:dyDescent="0.2">
      <c r="A8" s="7">
        <v>7</v>
      </c>
      <c r="B8" s="19">
        <f t="shared" si="1"/>
        <v>1</v>
      </c>
      <c r="C8" s="435"/>
      <c r="D8" s="20">
        <f>Classement!P146</f>
        <v>56</v>
      </c>
      <c r="E8" s="21">
        <f>Classement!P147</f>
        <v>1.4100000000000015E-9</v>
      </c>
      <c r="F8" s="22">
        <f t="shared" si="0"/>
        <v>2.5178571428571455E-11</v>
      </c>
    </row>
    <row r="9" spans="1:6" ht="15" customHeight="1" x14ac:dyDescent="0.2">
      <c r="A9" s="7">
        <v>8</v>
      </c>
      <c r="B9" s="19">
        <f t="shared" si="1"/>
        <v>1</v>
      </c>
      <c r="C9" s="437"/>
      <c r="D9" s="20">
        <f>Classement!Q146</f>
        <v>56</v>
      </c>
      <c r="E9" s="21">
        <f>Classement!Q147</f>
        <v>1.4100000000000015E-9</v>
      </c>
      <c r="F9" s="22">
        <f t="shared" si="0"/>
        <v>2.5178571428571455E-11</v>
      </c>
    </row>
    <row r="10" spans="1:6" ht="15" customHeight="1" x14ac:dyDescent="0.2">
      <c r="A10" s="7">
        <v>9</v>
      </c>
      <c r="B10" s="19">
        <f t="shared" si="1"/>
        <v>1</v>
      </c>
      <c r="C10" s="435"/>
      <c r="D10" s="20">
        <f>Classement!R146</f>
        <v>56</v>
      </c>
      <c r="E10" s="21">
        <f>Classement!R147</f>
        <v>1.4100000000000015E-9</v>
      </c>
      <c r="F10" s="22">
        <f t="shared" si="0"/>
        <v>2.5178571428571455E-11</v>
      </c>
    </row>
    <row r="11" spans="1:6" ht="15" customHeight="1" x14ac:dyDescent="0.2">
      <c r="A11" s="7">
        <v>10</v>
      </c>
      <c r="B11" s="19">
        <f t="shared" si="1"/>
        <v>1</v>
      </c>
      <c r="C11" s="435"/>
      <c r="D11" s="20">
        <f>Classement!S146</f>
        <v>56</v>
      </c>
      <c r="E11" s="21">
        <f>Classement!S147</f>
        <v>1.4100000000000015E-9</v>
      </c>
      <c r="F11" s="22">
        <f t="shared" si="0"/>
        <v>2.5178571428571455E-11</v>
      </c>
    </row>
    <row r="12" spans="1:6" ht="15" customHeight="1" x14ac:dyDescent="0.2">
      <c r="A12" s="7">
        <v>11</v>
      </c>
      <c r="B12" s="19">
        <f t="shared" si="1"/>
        <v>1</v>
      </c>
      <c r="C12" s="435"/>
      <c r="D12" s="20">
        <f>Classement!T146</f>
        <v>56</v>
      </c>
      <c r="E12" s="21">
        <f>Classement!T147</f>
        <v>1.4100000000000015E-9</v>
      </c>
      <c r="F12" s="22">
        <f t="shared" si="0"/>
        <v>2.5178571428571455E-11</v>
      </c>
    </row>
    <row r="13" spans="1:6" ht="15" customHeight="1" x14ac:dyDescent="0.2">
      <c r="A13" s="7">
        <v>12</v>
      </c>
      <c r="B13" s="19">
        <f t="shared" si="1"/>
        <v>1</v>
      </c>
      <c r="C13" s="435"/>
      <c r="D13" s="20">
        <f>Classement!U146</f>
        <v>56</v>
      </c>
      <c r="E13" s="21">
        <f>Classement!U147</f>
        <v>1.4100000000000015E-9</v>
      </c>
      <c r="F13" s="22">
        <f t="shared" si="0"/>
        <v>2.5178571428571455E-11</v>
      </c>
    </row>
    <row r="14" spans="1:6" ht="15" customHeight="1" x14ac:dyDescent="0.2">
      <c r="A14" s="7">
        <v>13</v>
      </c>
      <c r="B14" s="19">
        <f t="shared" si="1"/>
        <v>1</v>
      </c>
      <c r="C14" s="435"/>
      <c r="D14" s="20">
        <f>Classement!V146</f>
        <v>56</v>
      </c>
      <c r="E14" s="21">
        <f>Classement!V147</f>
        <v>1.4100000000000015E-9</v>
      </c>
      <c r="F14" s="22">
        <f t="shared" si="0"/>
        <v>2.5178571428571455E-11</v>
      </c>
    </row>
    <row r="15" spans="1:6" ht="15" customHeight="1" x14ac:dyDescent="0.2">
      <c r="A15" s="7">
        <v>14</v>
      </c>
      <c r="B15" s="19">
        <f t="shared" si="1"/>
        <v>1</v>
      </c>
      <c r="C15" s="437"/>
      <c r="D15" s="20">
        <f>Classement!W146</f>
        <v>56</v>
      </c>
      <c r="E15" s="21">
        <f>Classement!W147</f>
        <v>1.4100000000000015E-9</v>
      </c>
      <c r="F15" s="22">
        <f t="shared" si="0"/>
        <v>2.5178571428571455E-11</v>
      </c>
    </row>
    <row r="16" spans="1:6" ht="15" customHeight="1" x14ac:dyDescent="0.2">
      <c r="A16" s="7">
        <v>15</v>
      </c>
      <c r="B16" s="19">
        <f t="shared" si="1"/>
        <v>1</v>
      </c>
      <c r="C16" s="435"/>
      <c r="D16" s="20">
        <f>Classement!X146</f>
        <v>56</v>
      </c>
      <c r="E16" s="21">
        <f>Classement!X147</f>
        <v>1.4100000000000015E-9</v>
      </c>
      <c r="F16" s="22">
        <f t="shared" si="0"/>
        <v>2.5178571428571455E-11</v>
      </c>
    </row>
    <row r="17" spans="1:9" ht="15" customHeight="1" x14ac:dyDescent="0.2">
      <c r="A17" s="7">
        <v>16</v>
      </c>
      <c r="B17" s="19">
        <f t="shared" si="1"/>
        <v>1</v>
      </c>
      <c r="C17" s="435"/>
      <c r="D17" s="20">
        <f>Classement!Y146</f>
        <v>56</v>
      </c>
      <c r="E17" s="21">
        <f>Classement!Y147</f>
        <v>1.4100000000000015E-9</v>
      </c>
      <c r="F17" s="22">
        <f t="shared" si="0"/>
        <v>2.5178571428571455E-11</v>
      </c>
    </row>
    <row r="18" spans="1:9" ht="15" customHeight="1" x14ac:dyDescent="0.2">
      <c r="A18" s="7">
        <v>17</v>
      </c>
      <c r="B18" s="19">
        <f t="shared" si="1"/>
        <v>1</v>
      </c>
      <c r="C18" s="435"/>
      <c r="D18" s="20">
        <f>Classement!Z146</f>
        <v>56</v>
      </c>
      <c r="E18" s="21">
        <f>Classement!Z147</f>
        <v>1.4100000000000015E-9</v>
      </c>
      <c r="F18" s="22">
        <f t="shared" si="0"/>
        <v>2.5178571428571455E-11</v>
      </c>
    </row>
    <row r="19" spans="1:9" ht="15" customHeight="1" x14ac:dyDescent="0.2">
      <c r="A19" s="7">
        <v>18</v>
      </c>
      <c r="B19" s="19">
        <f t="shared" si="1"/>
        <v>1</v>
      </c>
      <c r="C19" s="437"/>
      <c r="D19" s="20">
        <f>Classement!AA146</f>
        <v>56</v>
      </c>
      <c r="E19" s="21">
        <f>Classement!AA147</f>
        <v>1.4100000000000015E-9</v>
      </c>
      <c r="F19" s="22">
        <f t="shared" si="0"/>
        <v>2.5178571428571455E-11</v>
      </c>
    </row>
    <row r="20" spans="1:9" ht="15" customHeight="1" x14ac:dyDescent="0.2">
      <c r="A20" s="7">
        <v>19</v>
      </c>
      <c r="B20" s="19">
        <f t="shared" si="1"/>
        <v>1</v>
      </c>
      <c r="C20" s="435"/>
      <c r="D20" s="20">
        <f>Classement!AB146</f>
        <v>56</v>
      </c>
      <c r="E20" s="21">
        <f>Classement!AB147</f>
        <v>1.4100000000000015E-9</v>
      </c>
      <c r="F20" s="22">
        <f t="shared" si="0"/>
        <v>2.5178571428571455E-11</v>
      </c>
    </row>
    <row r="21" spans="1:9" ht="15" customHeight="1" x14ac:dyDescent="0.2">
      <c r="A21" s="7">
        <v>20</v>
      </c>
      <c r="B21" s="19">
        <f t="shared" si="1"/>
        <v>1</v>
      </c>
      <c r="C21" s="435"/>
      <c r="D21" s="20">
        <f>Classement!AC146</f>
        <v>56</v>
      </c>
      <c r="E21" s="21">
        <f>Classement!AC147</f>
        <v>1.4100000000000015E-9</v>
      </c>
      <c r="F21" s="22">
        <f t="shared" si="0"/>
        <v>2.5178571428571455E-11</v>
      </c>
    </row>
    <row r="22" spans="1:9" ht="15" customHeight="1" x14ac:dyDescent="0.2">
      <c r="A22" s="7">
        <v>21</v>
      </c>
      <c r="B22" s="19">
        <f t="shared" si="1"/>
        <v>1</v>
      </c>
      <c r="C22" s="434"/>
      <c r="D22" s="20">
        <f>Classement!AD146</f>
        <v>56</v>
      </c>
      <c r="E22" s="21">
        <f>Classement!AD147</f>
        <v>1.4100000000000015E-9</v>
      </c>
      <c r="F22" s="22">
        <f t="shared" si="0"/>
        <v>2.5178571428571455E-11</v>
      </c>
    </row>
    <row r="23" spans="1:9" ht="15" customHeight="1" x14ac:dyDescent="0.2">
      <c r="A23" s="7">
        <v>22</v>
      </c>
      <c r="B23" s="19">
        <f t="shared" si="1"/>
        <v>1</v>
      </c>
      <c r="C23" s="437"/>
      <c r="D23" s="20">
        <f>Classement!AE146</f>
        <v>56</v>
      </c>
      <c r="E23" s="21">
        <f>Classement!AE147</f>
        <v>1.4100000000000015E-9</v>
      </c>
      <c r="F23" s="22">
        <f t="shared" si="0"/>
        <v>2.5178571428571455E-11</v>
      </c>
    </row>
    <row r="24" spans="1:9" ht="15" customHeight="1" x14ac:dyDescent="0.2">
      <c r="A24" s="7">
        <v>23</v>
      </c>
      <c r="B24" s="19">
        <f t="shared" si="1"/>
        <v>1</v>
      </c>
      <c r="C24" s="437"/>
      <c r="D24" s="20">
        <f>Classement!AF146</f>
        <v>56</v>
      </c>
      <c r="E24" s="21">
        <f>Classement!AF147</f>
        <v>1.4100000000000015E-9</v>
      </c>
      <c r="F24" s="22">
        <f t="shared" si="0"/>
        <v>2.5178571428571455E-11</v>
      </c>
    </row>
    <row r="25" spans="1:9" ht="15" customHeight="1" x14ac:dyDescent="0.2">
      <c r="A25" s="7">
        <v>24</v>
      </c>
      <c r="B25" s="19">
        <f t="shared" si="1"/>
        <v>1</v>
      </c>
      <c r="C25" s="437"/>
      <c r="D25" s="20">
        <f>Classement!AG146</f>
        <v>56</v>
      </c>
      <c r="E25" s="21">
        <f>Classement!AG147</f>
        <v>1.4100000000000015E-9</v>
      </c>
      <c r="F25" s="22">
        <f t="shared" si="0"/>
        <v>2.5178571428571455E-11</v>
      </c>
      <c r="I25" s="1"/>
    </row>
    <row r="26" spans="1:9" ht="15" customHeight="1" x14ac:dyDescent="0.2">
      <c r="A26" s="7">
        <v>25</v>
      </c>
      <c r="B26" s="19">
        <f t="shared" si="1"/>
        <v>1</v>
      </c>
      <c r="C26" s="441"/>
      <c r="D26" s="20">
        <f>Classement!AH146</f>
        <v>56</v>
      </c>
      <c r="E26" s="21">
        <f>Classement!AH147</f>
        <v>1.4100000000000015E-9</v>
      </c>
      <c r="F26" s="22">
        <f t="shared" si="0"/>
        <v>2.5178571428571455E-11</v>
      </c>
    </row>
    <row r="27" spans="1:9" ht="15" customHeight="1" x14ac:dyDescent="0.2">
      <c r="A27" s="7">
        <v>26</v>
      </c>
      <c r="B27" s="19">
        <f t="shared" si="1"/>
        <v>1</v>
      </c>
      <c r="C27" s="441"/>
      <c r="D27" s="20">
        <f>Classement!AI146</f>
        <v>56</v>
      </c>
      <c r="E27" s="21">
        <f>Classement!AI147</f>
        <v>1.4100000000000015E-9</v>
      </c>
      <c r="F27" s="22">
        <f t="shared" si="0"/>
        <v>2.5178571428571455E-11</v>
      </c>
    </row>
    <row r="28" spans="1:9" ht="15" customHeight="1" x14ac:dyDescent="0.2">
      <c r="A28" s="7">
        <v>27</v>
      </c>
      <c r="B28" s="19">
        <f t="shared" si="1"/>
        <v>1</v>
      </c>
      <c r="C28" s="441"/>
      <c r="D28" s="20">
        <f>Classement!AJ146</f>
        <v>56</v>
      </c>
      <c r="E28" s="21">
        <f>Classement!AJ147</f>
        <v>1.4100000000000015E-9</v>
      </c>
      <c r="F28" s="22">
        <f t="shared" si="0"/>
        <v>2.5178571428571455E-11</v>
      </c>
    </row>
    <row r="29" spans="1:9" ht="15" customHeight="1" x14ac:dyDescent="0.2">
      <c r="A29" s="7">
        <v>28</v>
      </c>
      <c r="B29" s="19">
        <f t="shared" si="1"/>
        <v>1</v>
      </c>
      <c r="C29" s="441"/>
      <c r="D29" s="20">
        <f>Classement!AK146</f>
        <v>56</v>
      </c>
      <c r="E29" s="21">
        <f>Classement!AK147</f>
        <v>1.4100000000000015E-9</v>
      </c>
      <c r="F29" s="22">
        <f t="shared" si="0"/>
        <v>2.5178571428571455E-11</v>
      </c>
    </row>
    <row r="30" spans="1:9" ht="15" customHeight="1" x14ac:dyDescent="0.2">
      <c r="A30" s="7">
        <v>29</v>
      </c>
      <c r="B30" s="19">
        <f t="shared" si="1"/>
        <v>1</v>
      </c>
      <c r="C30" s="437"/>
      <c r="D30" s="20">
        <f>Classement!AL146</f>
        <v>56</v>
      </c>
      <c r="E30" s="21">
        <f>Classement!AL147</f>
        <v>1.4100000000000015E-9</v>
      </c>
      <c r="F30" s="22">
        <f t="shared" si="0"/>
        <v>2.5178571428571455E-11</v>
      </c>
    </row>
    <row r="31" spans="1:9" ht="15" customHeight="1" x14ac:dyDescent="0.2">
      <c r="A31" s="7">
        <v>30</v>
      </c>
      <c r="B31" s="19">
        <f t="shared" si="1"/>
        <v>1</v>
      </c>
      <c r="C31" s="437"/>
      <c r="D31" s="20">
        <f>Classement!AM146</f>
        <v>56</v>
      </c>
      <c r="E31" s="21">
        <f>Classement!AM147</f>
        <v>1.4100000000000015E-9</v>
      </c>
      <c r="F31" s="22">
        <f t="shared" si="0"/>
        <v>2.5178571428571455E-11</v>
      </c>
    </row>
    <row r="32" spans="1:9" ht="13.5" customHeight="1" x14ac:dyDescent="0.2">
      <c r="A32" s="22"/>
      <c r="B32" s="22"/>
      <c r="C32" s="22"/>
      <c r="E32" s="24"/>
      <c r="F32" s="18" t="s">
        <v>127</v>
      </c>
    </row>
  </sheetData>
  <sheetProtection sheet="1" selectLockedCells="1"/>
  <sortState xmlns:xlrd2="http://schemas.microsoft.com/office/spreadsheetml/2017/richdata2" ref="C2:C22">
    <sortCondition ref="C2:C22"/>
  </sortState>
  <conditionalFormatting sqref="A32:C32 E32 F2:F31">
    <cfRule type="colorScale" priority="3">
      <colorScale>
        <cfvo type="min"/>
        <cfvo type="max"/>
        <color rgb="FFFFEF9C"/>
        <color rgb="FF63BE7B"/>
      </colorScale>
    </cfRule>
  </conditionalFormatting>
  <conditionalFormatting sqref="B2:B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31">
    <cfRule type="cellIs" dxfId="115" priority="1" stopIfTrue="1" operator="lessThanOrEqual">
      <formula>2</formula>
    </cfRule>
  </conditionalFormatting>
  <printOptions horizontalCentered="1" verticalCentered="1"/>
  <pageMargins left="0.62992125984251968" right="0.39370078740157483" top="1.1811023622047245" bottom="0.98425196850393704" header="0.39370078740157483" footer="0.39370078740157483"/>
  <pageSetup paperSize="9" scale="95" orientation="landscape" horizontalDpi="300" verticalDpi="300" r:id="rId1"/>
  <headerFooter alignWithMargins="0">
    <oddHeader>&amp;C&amp;"Tahoma,Gras"&amp;16&amp;F</oddHeader>
    <oddFooter>&amp;R&amp;"Tahoma,Gras"&amp;16&amp;P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4:O2343"/>
  <sheetViews>
    <sheetView showGridLines="0" view="pageBreakPreview" topLeftCell="A814" zoomScale="70" zoomScaleSheetLayoutView="70" workbookViewId="0">
      <selection activeCell="I889" activeCellId="2" sqref="H888 H888:H897 I889"/>
    </sheetView>
  </sheetViews>
  <sheetFormatPr baseColWidth="10" defaultColWidth="11.42578125" defaultRowHeight="14.25" x14ac:dyDescent="0.25"/>
  <cols>
    <col min="1" max="1" width="7.85546875" style="6" customWidth="1"/>
    <col min="2" max="2" width="9.42578125" style="6" customWidth="1"/>
    <col min="3" max="3" width="32.85546875" style="428" customWidth="1"/>
    <col min="4" max="4" width="9.7109375" style="421" customWidth="1"/>
    <col min="5" max="5" width="6.5703125" style="421" customWidth="1"/>
    <col min="6" max="6" width="8.28515625" style="421" customWidth="1"/>
    <col min="7" max="7" width="8.42578125" style="421" customWidth="1"/>
    <col min="8" max="9" width="9.42578125" style="427" customWidth="1"/>
    <col min="10" max="10" width="2.85546875" style="421" customWidth="1"/>
    <col min="11" max="12" width="11.42578125" style="6" customWidth="1"/>
    <col min="13" max="13" width="27" style="6" customWidth="1"/>
    <col min="14" max="14" width="11.42578125" style="6" customWidth="1"/>
    <col min="15" max="16384" width="11.42578125" style="6"/>
  </cols>
  <sheetData>
    <row r="4" spans="1:13" ht="19.5" customHeight="1" x14ac:dyDescent="0.25">
      <c r="C4" s="417" t="s">
        <v>128</v>
      </c>
      <c r="D4" s="418"/>
      <c r="E4" s="418"/>
      <c r="F4" s="419"/>
      <c r="G4" s="419"/>
      <c r="H4" s="420"/>
      <c r="I4" s="420"/>
    </row>
    <row r="5" spans="1:13" ht="19.5" customHeight="1" thickBot="1" x14ac:dyDescent="0.3">
      <c r="C5" s="418"/>
      <c r="D5" s="6"/>
      <c r="E5" s="6"/>
      <c r="F5" s="6"/>
      <c r="G5" s="6"/>
      <c r="H5" s="422"/>
      <c r="I5" s="422"/>
    </row>
    <row r="6" spans="1:13" ht="19.5" customHeight="1" thickBot="1" x14ac:dyDescent="0.3">
      <c r="C6" s="261">
        <f>Qualifs!F3</f>
        <v>1</v>
      </c>
      <c r="D6" s="6"/>
      <c r="E6" s="6"/>
      <c r="F6" s="6"/>
      <c r="G6" s="6"/>
      <c r="H6" s="422"/>
      <c r="I6" s="422"/>
      <c r="L6" s="6">
        <v>0</v>
      </c>
      <c r="M6" s="423" t="str">
        <f>Qualifs!C1</f>
        <v>Série 1</v>
      </c>
    </row>
    <row r="7" spans="1:13" ht="19.5" customHeight="1" thickBot="1" x14ac:dyDescent="0.3">
      <c r="A7" s="6">
        <v>0</v>
      </c>
      <c r="C7" s="424" t="str">
        <f>VLOOKUP(A7,nom,2,FALSE)</f>
        <v>Série 1</v>
      </c>
      <c r="D7" s="6"/>
      <c r="E7" s="6"/>
      <c r="F7" s="6"/>
      <c r="G7" s="6"/>
      <c r="H7" s="422"/>
      <c r="I7" s="422"/>
      <c r="L7" s="6">
        <v>1</v>
      </c>
      <c r="M7" s="423" t="str">
        <f>Qualifs!C3</f>
        <v>GUEBLE JEROME</v>
      </c>
    </row>
    <row r="8" spans="1:13" ht="19.5" customHeight="1" thickBot="1" x14ac:dyDescent="0.3">
      <c r="A8" s="6">
        <v>1</v>
      </c>
      <c r="C8" s="423" t="str">
        <f>VLOOKUP(A8,nom,2,FALSE)</f>
        <v>GUEBLE JEROME</v>
      </c>
      <c r="D8" s="425"/>
      <c r="E8" s="425">
        <v>1</v>
      </c>
      <c r="F8" s="425">
        <v>2</v>
      </c>
      <c r="G8" s="425">
        <v>3</v>
      </c>
      <c r="H8" s="426" t="s">
        <v>129</v>
      </c>
      <c r="I8" s="426" t="s">
        <v>130</v>
      </c>
      <c r="L8" s="6">
        <v>2</v>
      </c>
      <c r="M8" s="423" t="str">
        <f>Qualifs!C4</f>
        <v>BARREL RICHARD</v>
      </c>
    </row>
    <row r="9" spans="1:13" ht="19.5" customHeight="1" thickBot="1" x14ac:dyDescent="0.3">
      <c r="C9" s="423"/>
      <c r="D9" s="12" t="s">
        <v>131</v>
      </c>
      <c r="E9" s="12"/>
      <c r="F9" s="12"/>
      <c r="G9" s="12"/>
      <c r="H9" s="565"/>
      <c r="I9" s="12"/>
      <c r="L9" s="6">
        <v>3</v>
      </c>
      <c r="M9" s="423" t="str">
        <f>Qualifs!C5</f>
        <v>PLANCHENAULT ALAIN</v>
      </c>
    </row>
    <row r="10" spans="1:13" ht="19.5" customHeight="1" thickBot="1" x14ac:dyDescent="0.3">
      <c r="C10" s="418"/>
      <c r="D10" s="12" t="s">
        <v>132</v>
      </c>
      <c r="E10" s="12"/>
      <c r="F10" s="12"/>
      <c r="G10" s="12"/>
      <c r="H10" s="565"/>
      <c r="I10" s="565"/>
      <c r="L10" s="6">
        <v>4</v>
      </c>
      <c r="M10" s="423" t="str">
        <f>Qualifs!C6</f>
        <v>CELLE BASTIEN</v>
      </c>
    </row>
    <row r="11" spans="1:13" ht="19.5" customHeight="1" thickBot="1" x14ac:dyDescent="0.3">
      <c r="C11" s="418"/>
      <c r="D11" s="12" t="s">
        <v>133</v>
      </c>
      <c r="E11" s="12"/>
      <c r="F11" s="12"/>
      <c r="G11" s="12"/>
      <c r="H11" s="565"/>
      <c r="I11" s="565"/>
      <c r="L11" s="6">
        <v>5</v>
      </c>
      <c r="M11" s="423" t="str">
        <f>Qualifs!C7</f>
        <v>ALI MOHAMAD</v>
      </c>
    </row>
    <row r="12" spans="1:13" ht="19.5" customHeight="1" thickBot="1" x14ac:dyDescent="0.3">
      <c r="C12" s="418"/>
      <c r="D12" s="12" t="s">
        <v>134</v>
      </c>
      <c r="E12" s="12"/>
      <c r="F12" s="12"/>
      <c r="G12" s="12"/>
      <c r="H12" s="565"/>
      <c r="I12" s="565"/>
      <c r="L12" s="6">
        <v>6</v>
      </c>
      <c r="M12" s="423" t="str">
        <f>Qualifs!C8</f>
        <v>LE LOU NATHALIE</v>
      </c>
    </row>
    <row r="13" spans="1:13" ht="19.5" customHeight="1" thickBot="1" x14ac:dyDescent="0.3">
      <c r="C13" s="418"/>
      <c r="D13" s="12" t="s">
        <v>135</v>
      </c>
      <c r="E13" s="12"/>
      <c r="F13" s="12"/>
      <c r="G13" s="12"/>
      <c r="H13" s="565"/>
      <c r="I13" s="565"/>
      <c r="L13" s="6">
        <v>7</v>
      </c>
      <c r="M13" s="423" t="str">
        <f>Qualifs!C9</f>
        <v>ROY BAPTISTE</v>
      </c>
    </row>
    <row r="14" spans="1:13" ht="19.5" customHeight="1" thickBot="1" x14ac:dyDescent="0.3">
      <c r="C14" s="418"/>
      <c r="D14" s="12" t="s">
        <v>136</v>
      </c>
      <c r="E14" s="12"/>
      <c r="F14" s="12"/>
      <c r="G14" s="12"/>
      <c r="H14" s="565"/>
      <c r="I14" s="565"/>
      <c r="J14" s="427"/>
      <c r="L14" s="6">
        <v>8</v>
      </c>
      <c r="M14" s="423" t="str">
        <f>Qualifs!C10</f>
        <v>VERITE ALEXIS</v>
      </c>
    </row>
    <row r="15" spans="1:13" ht="19.5" customHeight="1" thickBot="1" x14ac:dyDescent="0.3">
      <c r="C15" s="418"/>
      <c r="D15" s="12" t="s">
        <v>137</v>
      </c>
      <c r="E15" s="12"/>
      <c r="F15" s="12"/>
      <c r="G15" s="12"/>
      <c r="H15" s="565"/>
      <c r="I15" s="565"/>
      <c r="J15" s="427"/>
      <c r="L15" s="6">
        <v>9</v>
      </c>
      <c r="M15" s="423" t="str">
        <f>Qualifs!C11</f>
        <v>MACREZ VALENTIN</v>
      </c>
    </row>
    <row r="16" spans="1:13" ht="19.5" customHeight="1" thickBot="1" x14ac:dyDescent="0.3">
      <c r="C16" s="418"/>
      <c r="D16" s="12" t="s">
        <v>138</v>
      </c>
      <c r="E16" s="12"/>
      <c r="F16" s="12"/>
      <c r="G16" s="12"/>
      <c r="H16" s="565"/>
      <c r="I16" s="565"/>
      <c r="J16" s="427"/>
      <c r="L16" s="6">
        <v>10</v>
      </c>
      <c r="M16" s="423" t="str">
        <f>Qualifs!C12</f>
        <v>GOYEC LUDOVIC</v>
      </c>
    </row>
    <row r="17" spans="1:13" ht="19.5" customHeight="1" thickBot="1" x14ac:dyDescent="0.3">
      <c r="C17" s="418"/>
      <c r="D17" s="12" t="s">
        <v>139</v>
      </c>
      <c r="E17" s="12"/>
      <c r="F17" s="12"/>
      <c r="G17" s="12"/>
      <c r="H17" s="565"/>
      <c r="I17" s="565"/>
      <c r="J17" s="427"/>
      <c r="L17" s="6">
        <v>11</v>
      </c>
      <c r="M17" s="423" t="str">
        <f>Qualifs!C13</f>
        <v>PEINET NOEL</v>
      </c>
    </row>
    <row r="18" spans="1:13" ht="19.5" customHeight="1" thickBot="1" x14ac:dyDescent="0.3">
      <c r="C18" s="418"/>
      <c r="D18" s="12" t="s">
        <v>140</v>
      </c>
      <c r="E18" s="12"/>
      <c r="F18" s="12"/>
      <c r="G18" s="12"/>
      <c r="H18" s="565"/>
      <c r="I18" s="565"/>
      <c r="L18" s="6">
        <v>12</v>
      </c>
      <c r="M18" s="423" t="str">
        <f>Qualifs!C14</f>
        <v>ANTONELLI KEVIN</v>
      </c>
    </row>
    <row r="19" spans="1:13" ht="19.5" customHeight="1" thickBot="1" x14ac:dyDescent="0.3">
      <c r="C19" s="418"/>
      <c r="D19" s="7"/>
      <c r="E19" s="7"/>
      <c r="F19" s="7"/>
      <c r="G19" s="7"/>
      <c r="H19" s="7"/>
      <c r="I19" s="7"/>
      <c r="L19" s="6">
        <v>13</v>
      </c>
      <c r="M19" s="423" t="str">
        <f>Qualifs!C15</f>
        <v>DINOUARD MICKAEL</v>
      </c>
    </row>
    <row r="20" spans="1:13" ht="19.5" customHeight="1" thickBot="1" x14ac:dyDescent="0.3">
      <c r="C20" s="418"/>
      <c r="D20" s="7"/>
      <c r="E20" s="7"/>
      <c r="F20" s="426" t="s">
        <v>129</v>
      </c>
      <c r="G20" s="7"/>
      <c r="H20" s="7"/>
      <c r="I20" s="7"/>
      <c r="L20" s="6">
        <v>14</v>
      </c>
      <c r="M20" s="423" t="str">
        <f>Qualifs!C16</f>
        <v>DURAND ERIC</v>
      </c>
    </row>
    <row r="21" spans="1:13" ht="19.5" customHeight="1" thickBot="1" x14ac:dyDescent="0.3">
      <c r="C21" s="418"/>
      <c r="D21" s="7"/>
      <c r="E21" s="7"/>
      <c r="F21" s="565"/>
      <c r="G21" s="7"/>
      <c r="H21" s="7"/>
      <c r="I21" s="7"/>
      <c r="L21" s="6">
        <v>15</v>
      </c>
      <c r="M21" s="423" t="str">
        <f>Qualifs!C17</f>
        <v>GAMARD NICOLAS</v>
      </c>
    </row>
    <row r="22" spans="1:13" ht="19.5" customHeight="1" thickBot="1" x14ac:dyDescent="0.3">
      <c r="C22" s="418"/>
      <c r="D22" s="7"/>
      <c r="E22" s="7"/>
      <c r="F22" s="7"/>
      <c r="G22" s="7"/>
      <c r="H22" s="566"/>
      <c r="I22" s="7"/>
      <c r="L22" s="6">
        <v>16</v>
      </c>
      <c r="M22" s="423" t="str">
        <f>Qualifs!C18</f>
        <v>SAUVAGEON CHRISTOPHE</v>
      </c>
    </row>
    <row r="23" spans="1:13" ht="19.5" customHeight="1" thickBot="1" x14ac:dyDescent="0.3">
      <c r="C23" s="418"/>
      <c r="D23" s="7"/>
      <c r="E23" s="7"/>
      <c r="F23" s="7"/>
      <c r="G23" s="7"/>
      <c r="H23" s="7"/>
      <c r="I23" s="7"/>
      <c r="L23" s="6">
        <v>17</v>
      </c>
      <c r="M23" s="423" t="str">
        <f>Qualifs!C19</f>
        <v>MENDES ANTHONY</v>
      </c>
    </row>
    <row r="24" spans="1:13" ht="19.5" customHeight="1" thickBot="1" x14ac:dyDescent="0.3">
      <c r="H24" s="421"/>
      <c r="I24" s="421"/>
      <c r="L24" s="6">
        <v>18</v>
      </c>
      <c r="M24" s="423" t="str">
        <f>Qualifs!C20</f>
        <v>LEAL OLIVIER</v>
      </c>
    </row>
    <row r="25" spans="1:13" ht="19.5" customHeight="1" thickBot="1" x14ac:dyDescent="0.3">
      <c r="C25" s="417" t="s">
        <v>128</v>
      </c>
      <c r="D25" s="418"/>
      <c r="E25" s="418"/>
      <c r="F25" s="419"/>
      <c r="G25" s="419"/>
      <c r="H25" s="420"/>
      <c r="I25" s="420"/>
      <c r="L25" s="6">
        <v>19</v>
      </c>
      <c r="M25" s="423" t="str">
        <f>Qualifs!C21</f>
        <v>LEGRIS LEA</v>
      </c>
    </row>
    <row r="26" spans="1:13" ht="19.5" customHeight="1" thickBot="1" x14ac:dyDescent="0.3">
      <c r="C26" s="418"/>
      <c r="D26" s="6"/>
      <c r="E26" s="6"/>
      <c r="F26" s="6"/>
      <c r="G26" s="6"/>
      <c r="H26" s="422"/>
      <c r="I26" s="422"/>
      <c r="L26" s="6">
        <v>20</v>
      </c>
      <c r="M26" s="423" t="str">
        <f>Qualifs!C22</f>
        <v>LEGRIS CORINNE</v>
      </c>
    </row>
    <row r="27" spans="1:13" ht="19.5" customHeight="1" thickBot="1" x14ac:dyDescent="0.3">
      <c r="C27" s="261">
        <f>Qualifs!F4</f>
        <v>2</v>
      </c>
      <c r="D27" s="6"/>
      <c r="E27" s="6"/>
      <c r="F27" s="6"/>
      <c r="G27" s="6"/>
      <c r="H27" s="422"/>
      <c r="I27" s="422"/>
      <c r="L27" s="6">
        <v>21</v>
      </c>
      <c r="M27" s="423" t="str">
        <f>Qualifs!C23</f>
        <v/>
      </c>
    </row>
    <row r="28" spans="1:13" ht="19.5" customHeight="1" thickBot="1" x14ac:dyDescent="0.3">
      <c r="A28" s="6">
        <v>0</v>
      </c>
      <c r="C28" s="423" t="str">
        <f>VLOOKUP(A28,nom,2,FALSE)</f>
        <v>Série 1</v>
      </c>
      <c r="D28" s="6"/>
      <c r="E28" s="6"/>
      <c r="F28" s="6"/>
      <c r="G28" s="6"/>
      <c r="H28" s="422"/>
      <c r="I28" s="422"/>
      <c r="L28" s="6">
        <v>22</v>
      </c>
      <c r="M28" s="423" t="str">
        <f>Qualifs!C24</f>
        <v/>
      </c>
    </row>
    <row r="29" spans="1:13" ht="19.5" customHeight="1" thickBot="1" x14ac:dyDescent="0.3">
      <c r="A29" s="6">
        <f>A8+1</f>
        <v>2</v>
      </c>
      <c r="C29" s="423" t="str">
        <f>VLOOKUP(A29,nom,2,FALSE)</f>
        <v>BARREL RICHARD</v>
      </c>
      <c r="D29" s="425"/>
      <c r="E29" s="425">
        <v>1</v>
      </c>
      <c r="F29" s="425">
        <v>2</v>
      </c>
      <c r="G29" s="425">
        <v>3</v>
      </c>
      <c r="H29" s="426" t="s">
        <v>129</v>
      </c>
      <c r="I29" s="426" t="s">
        <v>130</v>
      </c>
      <c r="L29" s="6">
        <v>23</v>
      </c>
      <c r="M29" s="423" t="str">
        <f>Qualifs!C25</f>
        <v/>
      </c>
    </row>
    <row r="30" spans="1:13" ht="19.5" customHeight="1" thickBot="1" x14ac:dyDescent="0.3">
      <c r="C30" s="423"/>
      <c r="D30" s="12" t="s">
        <v>131</v>
      </c>
      <c r="E30" s="12"/>
      <c r="F30" s="12"/>
      <c r="G30" s="12"/>
      <c r="H30" s="565"/>
      <c r="I30" s="12"/>
      <c r="L30" s="6">
        <v>24</v>
      </c>
      <c r="M30" s="423" t="str">
        <f>Qualifs!C26</f>
        <v/>
      </c>
    </row>
    <row r="31" spans="1:13" ht="19.5" customHeight="1" thickBot="1" x14ac:dyDescent="0.3">
      <c r="C31" s="418"/>
      <c r="D31" s="12" t="s">
        <v>132</v>
      </c>
      <c r="E31" s="12"/>
      <c r="F31" s="12"/>
      <c r="G31" s="12"/>
      <c r="H31" s="565"/>
      <c r="I31" s="565"/>
      <c r="M31" s="423" t="str">
        <f>Qualifs!C27</f>
        <v>Série 2</v>
      </c>
    </row>
    <row r="32" spans="1:13" ht="19.5" customHeight="1" thickBot="1" x14ac:dyDescent="0.3">
      <c r="C32" s="418"/>
      <c r="D32" s="12" t="s">
        <v>133</v>
      </c>
      <c r="E32" s="12"/>
      <c r="F32" s="12"/>
      <c r="G32" s="12"/>
      <c r="H32" s="565"/>
      <c r="I32" s="565"/>
      <c r="M32" s="423" t="str">
        <f>Qualifs!C28</f>
        <v>Prénom, Nom</v>
      </c>
    </row>
    <row r="33" spans="1:13" ht="19.5" customHeight="1" thickBot="1" x14ac:dyDescent="0.3">
      <c r="C33" s="418"/>
      <c r="D33" s="12" t="s">
        <v>134</v>
      </c>
      <c r="E33" s="12"/>
      <c r="F33" s="12"/>
      <c r="G33" s="12"/>
      <c r="H33" s="565"/>
      <c r="I33" s="565"/>
      <c r="L33" s="6">
        <v>25</v>
      </c>
      <c r="M33" s="423" t="str">
        <f>Qualifs!C29</f>
        <v>TAILLON ROMAIN</v>
      </c>
    </row>
    <row r="34" spans="1:13" ht="19.5" customHeight="1" thickBot="1" x14ac:dyDescent="0.3">
      <c r="C34" s="418"/>
      <c r="D34" s="12" t="s">
        <v>135</v>
      </c>
      <c r="E34" s="12"/>
      <c r="F34" s="12"/>
      <c r="G34" s="12"/>
      <c r="H34" s="565"/>
      <c r="I34" s="565"/>
      <c r="L34" s="6">
        <v>26</v>
      </c>
      <c r="M34" s="423" t="str">
        <f>Qualifs!C30</f>
        <v>PIEL AMELIE</v>
      </c>
    </row>
    <row r="35" spans="1:13" ht="19.5" customHeight="1" thickBot="1" x14ac:dyDescent="0.3">
      <c r="C35" s="418"/>
      <c r="D35" s="12" t="s">
        <v>136</v>
      </c>
      <c r="E35" s="12"/>
      <c r="F35" s="12"/>
      <c r="G35" s="12"/>
      <c r="H35" s="565"/>
      <c r="I35" s="565"/>
      <c r="J35" s="427"/>
      <c r="L35" s="6">
        <v>27</v>
      </c>
      <c r="M35" s="423" t="str">
        <f>Qualifs!C31</f>
        <v>LUTHEREAU FABIEN</v>
      </c>
    </row>
    <row r="36" spans="1:13" ht="19.5" customHeight="1" thickBot="1" x14ac:dyDescent="0.3">
      <c r="C36" s="418"/>
      <c r="D36" s="12" t="s">
        <v>137</v>
      </c>
      <c r="E36" s="12"/>
      <c r="F36" s="12"/>
      <c r="G36" s="12"/>
      <c r="H36" s="565"/>
      <c r="I36" s="565"/>
      <c r="J36" s="427"/>
      <c r="L36" s="6">
        <v>28</v>
      </c>
      <c r="M36" s="423" t="str">
        <f>Qualifs!C32</f>
        <v>ANTONOFF NICOLAS</v>
      </c>
    </row>
    <row r="37" spans="1:13" ht="19.5" customHeight="1" thickBot="1" x14ac:dyDescent="0.3">
      <c r="C37" s="418"/>
      <c r="D37" s="12" t="s">
        <v>138</v>
      </c>
      <c r="E37" s="12"/>
      <c r="F37" s="12"/>
      <c r="G37" s="12"/>
      <c r="H37" s="565"/>
      <c r="I37" s="565"/>
      <c r="J37" s="427"/>
      <c r="L37" s="6">
        <v>29</v>
      </c>
      <c r="M37" s="423" t="str">
        <f>Qualifs!C33</f>
        <v>CENDRIE JEAN PIERRE</v>
      </c>
    </row>
    <row r="38" spans="1:13" ht="19.5" customHeight="1" thickBot="1" x14ac:dyDescent="0.3">
      <c r="C38" s="418"/>
      <c r="D38" s="12" t="s">
        <v>139</v>
      </c>
      <c r="E38" s="12"/>
      <c r="F38" s="12"/>
      <c r="G38" s="12"/>
      <c r="H38" s="565"/>
      <c r="I38" s="565"/>
      <c r="J38" s="427"/>
      <c r="L38" s="6">
        <v>30</v>
      </c>
      <c r="M38" s="423" t="str">
        <f>Qualifs!C34</f>
        <v>ROBERT SOPHIE</v>
      </c>
    </row>
    <row r="39" spans="1:13" ht="19.5" customHeight="1" thickBot="1" x14ac:dyDescent="0.3">
      <c r="C39" s="418"/>
      <c r="D39" s="12" t="s">
        <v>140</v>
      </c>
      <c r="E39" s="12"/>
      <c r="F39" s="12"/>
      <c r="G39" s="12"/>
      <c r="H39" s="565"/>
      <c r="I39" s="565"/>
      <c r="L39" s="6">
        <v>31</v>
      </c>
      <c r="M39" s="423" t="str">
        <f>Qualifs!C35</f>
        <v>JOUSEAU NADEGE</v>
      </c>
    </row>
    <row r="40" spans="1:13" ht="19.5" customHeight="1" thickBot="1" x14ac:dyDescent="0.3">
      <c r="C40" s="418"/>
      <c r="D40" s="7"/>
      <c r="E40" s="7"/>
      <c r="F40" s="7"/>
      <c r="G40" s="7"/>
      <c r="H40" s="7"/>
      <c r="I40" s="7"/>
      <c r="L40" s="6">
        <v>32</v>
      </c>
      <c r="M40" s="423" t="str">
        <f>Qualifs!C36</f>
        <v>LEROY ROMEO</v>
      </c>
    </row>
    <row r="41" spans="1:13" ht="19.5" customHeight="1" thickBot="1" x14ac:dyDescent="0.3">
      <c r="C41" s="418"/>
      <c r="D41" s="7"/>
      <c r="E41" s="7"/>
      <c r="F41" s="426" t="s">
        <v>129</v>
      </c>
      <c r="G41" s="7"/>
      <c r="H41" s="7"/>
      <c r="I41" s="7"/>
      <c r="L41" s="6">
        <v>33</v>
      </c>
      <c r="M41" s="423" t="str">
        <f>Qualifs!C37</f>
        <v>DECRIEM ANDRE</v>
      </c>
    </row>
    <row r="42" spans="1:13" ht="19.5" customHeight="1" thickBot="1" x14ac:dyDescent="0.3">
      <c r="C42" s="418"/>
      <c r="D42" s="7"/>
      <c r="E42" s="7"/>
      <c r="F42" s="565"/>
      <c r="G42" s="7"/>
      <c r="H42" s="7"/>
      <c r="I42" s="7"/>
      <c r="L42" s="6">
        <v>34</v>
      </c>
      <c r="M42" s="423" t="str">
        <f>Qualifs!C38</f>
        <v>MEHDI MEHDI</v>
      </c>
    </row>
    <row r="43" spans="1:13" ht="19.5" customHeight="1" thickBot="1" x14ac:dyDescent="0.3">
      <c r="C43" s="417" t="s">
        <v>128</v>
      </c>
      <c r="D43" s="418"/>
      <c r="E43" s="418"/>
      <c r="F43" s="419"/>
      <c r="G43" s="419"/>
      <c r="H43" s="420"/>
      <c r="I43" s="420"/>
      <c r="L43" s="6">
        <v>35</v>
      </c>
      <c r="M43" s="423" t="str">
        <f>Qualifs!C39</f>
        <v>TRAORE ZOUMANA</v>
      </c>
    </row>
    <row r="44" spans="1:13" ht="19.5" customHeight="1" thickBot="1" x14ac:dyDescent="0.3">
      <c r="C44" s="418"/>
      <c r="D44" s="6"/>
      <c r="E44" s="6"/>
      <c r="F44" s="6"/>
      <c r="G44" s="6"/>
      <c r="H44" s="422"/>
      <c r="I44" s="422"/>
      <c r="L44" s="6">
        <v>36</v>
      </c>
      <c r="M44" s="423" t="str">
        <f>Qualifs!C40</f>
        <v>MASCHINOT CELINE</v>
      </c>
    </row>
    <row r="45" spans="1:13" ht="19.5" customHeight="1" thickBot="1" x14ac:dyDescent="0.3">
      <c r="C45" s="261">
        <f>Qualifs!F5</f>
        <v>3</v>
      </c>
      <c r="D45" s="6"/>
      <c r="E45" s="6"/>
      <c r="F45" s="6"/>
      <c r="G45" s="6"/>
      <c r="H45" s="422"/>
      <c r="I45" s="422"/>
      <c r="L45" s="6">
        <v>37</v>
      </c>
      <c r="M45" s="423" t="str">
        <f>Qualifs!C41</f>
        <v>MORIN MELODIE</v>
      </c>
    </row>
    <row r="46" spans="1:13" ht="19.5" customHeight="1" thickBot="1" x14ac:dyDescent="0.3">
      <c r="C46" s="418" t="str">
        <f>C28</f>
        <v>Série 1</v>
      </c>
      <c r="D46" s="6"/>
      <c r="E46" s="6"/>
      <c r="F46" s="6"/>
      <c r="G46" s="6"/>
      <c r="H46" s="422"/>
      <c r="I46" s="422"/>
      <c r="L46" s="6">
        <v>38</v>
      </c>
      <c r="M46" s="423" t="str">
        <f>Qualifs!C42</f>
        <v>BOULLIER ALETHEA</v>
      </c>
    </row>
    <row r="47" spans="1:13" ht="19.5" customHeight="1" thickBot="1" x14ac:dyDescent="0.3">
      <c r="A47" s="6">
        <f>A29+1</f>
        <v>3</v>
      </c>
      <c r="C47" s="423" t="str">
        <f>VLOOKUP(A47,nom,2,FALSE)</f>
        <v>PLANCHENAULT ALAIN</v>
      </c>
      <c r="D47" s="425"/>
      <c r="E47" s="425">
        <v>1</v>
      </c>
      <c r="F47" s="425">
        <v>2</v>
      </c>
      <c r="G47" s="425">
        <v>3</v>
      </c>
      <c r="H47" s="426" t="s">
        <v>129</v>
      </c>
      <c r="I47" s="426" t="s">
        <v>130</v>
      </c>
      <c r="L47" s="6">
        <v>39</v>
      </c>
      <c r="M47" s="423" t="str">
        <f>Qualifs!C43</f>
        <v>LAMONZIE JACQUELINE</v>
      </c>
    </row>
    <row r="48" spans="1:13" ht="19.5" customHeight="1" thickBot="1" x14ac:dyDescent="0.3">
      <c r="C48" s="423"/>
      <c r="D48" s="12" t="s">
        <v>131</v>
      </c>
      <c r="E48" s="12"/>
      <c r="F48" s="12"/>
      <c r="G48" s="12"/>
      <c r="H48" s="565"/>
      <c r="I48" s="12"/>
      <c r="L48" s="6">
        <v>40</v>
      </c>
      <c r="M48" s="423" t="str">
        <f>Qualifs!C44</f>
        <v>JEAN LOVE</v>
      </c>
    </row>
    <row r="49" spans="3:13" ht="19.5" customHeight="1" thickBot="1" x14ac:dyDescent="0.3">
      <c r="C49" s="418"/>
      <c r="D49" s="12" t="s">
        <v>132</v>
      </c>
      <c r="E49" s="12"/>
      <c r="F49" s="12"/>
      <c r="G49" s="12"/>
      <c r="H49" s="565"/>
      <c r="I49" s="565"/>
      <c r="L49" s="6">
        <v>41</v>
      </c>
      <c r="M49" s="423" t="str">
        <f>Qualifs!C45</f>
        <v>GOYAULT GWENDOLINE</v>
      </c>
    </row>
    <row r="50" spans="3:13" ht="19.5" customHeight="1" thickBot="1" x14ac:dyDescent="0.3">
      <c r="C50" s="418"/>
      <c r="D50" s="12" t="s">
        <v>133</v>
      </c>
      <c r="E50" s="12"/>
      <c r="F50" s="12"/>
      <c r="G50" s="12"/>
      <c r="H50" s="565"/>
      <c r="I50" s="565"/>
      <c r="L50" s="6">
        <v>42</v>
      </c>
      <c r="M50" s="423" t="str">
        <f>Qualifs!C46</f>
        <v>NOIZET TONY</v>
      </c>
    </row>
    <row r="51" spans="3:13" ht="19.5" customHeight="1" thickBot="1" x14ac:dyDescent="0.3">
      <c r="C51" s="418"/>
      <c r="D51" s="12" t="s">
        <v>134</v>
      </c>
      <c r="E51" s="12"/>
      <c r="F51" s="12"/>
      <c r="G51" s="12"/>
      <c r="H51" s="565"/>
      <c r="I51" s="565"/>
      <c r="L51" s="6">
        <v>43</v>
      </c>
      <c r="M51" s="423" t="str">
        <f>Qualifs!C47</f>
        <v>COUAILLIER TOM</v>
      </c>
    </row>
    <row r="52" spans="3:13" ht="19.5" customHeight="1" thickBot="1" x14ac:dyDescent="0.3">
      <c r="C52" s="418"/>
      <c r="D52" s="12" t="s">
        <v>135</v>
      </c>
      <c r="E52" s="12"/>
      <c r="F52" s="12"/>
      <c r="G52" s="12"/>
      <c r="H52" s="565"/>
      <c r="I52" s="565"/>
      <c r="L52" s="6">
        <v>44</v>
      </c>
      <c r="M52" s="423" t="str">
        <f>Qualifs!C48</f>
        <v>MOREL MICHEL</v>
      </c>
    </row>
    <row r="53" spans="3:13" ht="19.5" customHeight="1" thickBot="1" x14ac:dyDescent="0.3">
      <c r="C53" s="418"/>
      <c r="D53" s="12" t="s">
        <v>136</v>
      </c>
      <c r="E53" s="12"/>
      <c r="F53" s="12"/>
      <c r="G53" s="12"/>
      <c r="H53" s="565"/>
      <c r="I53" s="565"/>
      <c r="J53" s="427"/>
      <c r="L53" s="6">
        <v>45</v>
      </c>
      <c r="M53" s="423" t="str">
        <f>Qualifs!C49</f>
        <v/>
      </c>
    </row>
    <row r="54" spans="3:13" ht="19.5" customHeight="1" thickBot="1" x14ac:dyDescent="0.3">
      <c r="C54" s="418"/>
      <c r="D54" s="12" t="s">
        <v>137</v>
      </c>
      <c r="E54" s="12"/>
      <c r="F54" s="12"/>
      <c r="G54" s="12"/>
      <c r="H54" s="565"/>
      <c r="I54" s="565"/>
      <c r="J54" s="427"/>
      <c r="L54" s="6">
        <v>46</v>
      </c>
      <c r="M54" s="423" t="str">
        <f>Qualifs!C50</f>
        <v/>
      </c>
    </row>
    <row r="55" spans="3:13" ht="19.5" customHeight="1" thickBot="1" x14ac:dyDescent="0.3">
      <c r="C55" s="418"/>
      <c r="D55" s="12" t="s">
        <v>138</v>
      </c>
      <c r="E55" s="12"/>
      <c r="F55" s="12"/>
      <c r="G55" s="12"/>
      <c r="H55" s="565"/>
      <c r="I55" s="565"/>
      <c r="J55" s="427"/>
      <c r="L55" s="6">
        <v>47</v>
      </c>
      <c r="M55" s="423" t="str">
        <f>Qualifs!C51</f>
        <v/>
      </c>
    </row>
    <row r="56" spans="3:13" ht="19.5" customHeight="1" thickBot="1" x14ac:dyDescent="0.3">
      <c r="C56" s="418"/>
      <c r="D56" s="12" t="s">
        <v>139</v>
      </c>
      <c r="E56" s="12"/>
      <c r="F56" s="12"/>
      <c r="G56" s="12"/>
      <c r="H56" s="565"/>
      <c r="I56" s="565"/>
      <c r="J56" s="427"/>
      <c r="K56" s="567"/>
      <c r="L56" s="6">
        <v>48</v>
      </c>
      <c r="M56" s="423" t="str">
        <f>Qualifs!C52</f>
        <v/>
      </c>
    </row>
    <row r="57" spans="3:13" ht="19.5" customHeight="1" thickBot="1" x14ac:dyDescent="0.3">
      <c r="C57" s="418"/>
      <c r="D57" s="12" t="s">
        <v>140</v>
      </c>
      <c r="E57" s="12"/>
      <c r="F57" s="12"/>
      <c r="G57" s="12"/>
      <c r="H57" s="565"/>
      <c r="I57" s="565"/>
      <c r="M57" s="423" t="str">
        <f>Qualifs!C53</f>
        <v>Série 3</v>
      </c>
    </row>
    <row r="58" spans="3:13" ht="19.5" customHeight="1" thickBot="1" x14ac:dyDescent="0.3">
      <c r="C58" s="418"/>
      <c r="D58" s="7"/>
      <c r="E58" s="7"/>
      <c r="F58" s="7"/>
      <c r="G58" s="7"/>
      <c r="H58" s="7"/>
      <c r="I58" s="7"/>
      <c r="M58" s="423" t="str">
        <f>Qualifs!C54</f>
        <v>Prénom, Nom</v>
      </c>
    </row>
    <row r="59" spans="3:13" ht="19.5" customHeight="1" thickBot="1" x14ac:dyDescent="0.3">
      <c r="C59" s="418"/>
      <c r="D59" s="7"/>
      <c r="E59" s="7"/>
      <c r="F59" s="426" t="s">
        <v>129</v>
      </c>
      <c r="G59" s="7"/>
      <c r="H59" s="7"/>
      <c r="I59" s="7"/>
      <c r="L59" s="6">
        <v>49</v>
      </c>
      <c r="M59" s="423" t="str">
        <f>Qualifs!C55</f>
        <v/>
      </c>
    </row>
    <row r="60" spans="3:13" ht="19.5" customHeight="1" thickBot="1" x14ac:dyDescent="0.3">
      <c r="C60" s="418"/>
      <c r="D60" s="7"/>
      <c r="E60" s="7"/>
      <c r="F60" s="565"/>
      <c r="G60" s="7"/>
      <c r="H60" s="7"/>
      <c r="I60" s="7"/>
      <c r="L60" s="6">
        <v>50</v>
      </c>
      <c r="M60" s="423" t="str">
        <f>Qualifs!C56</f>
        <v/>
      </c>
    </row>
    <row r="61" spans="3:13" ht="19.5" customHeight="1" thickBot="1" x14ac:dyDescent="0.3">
      <c r="C61" s="418"/>
      <c r="D61" s="7"/>
      <c r="E61" s="7"/>
      <c r="F61" s="7"/>
      <c r="G61" s="7"/>
      <c r="H61" s="7"/>
      <c r="I61" s="7"/>
      <c r="L61" s="6">
        <v>51</v>
      </c>
      <c r="M61" s="423" t="str">
        <f>Qualifs!C57</f>
        <v/>
      </c>
    </row>
    <row r="62" spans="3:13" ht="19.5" customHeight="1" thickBot="1" x14ac:dyDescent="0.3">
      <c r="C62" s="418"/>
      <c r="D62" s="7"/>
      <c r="E62" s="7"/>
      <c r="F62" s="7"/>
      <c r="G62" s="7"/>
      <c r="H62" s="7"/>
      <c r="I62" s="7"/>
      <c r="L62" s="6">
        <v>52</v>
      </c>
      <c r="M62" s="423" t="str">
        <f>Qualifs!C58</f>
        <v/>
      </c>
    </row>
    <row r="63" spans="3:13" ht="19.5" customHeight="1" thickBot="1" x14ac:dyDescent="0.3">
      <c r="H63" s="421"/>
      <c r="I63" s="421"/>
      <c r="L63" s="6">
        <v>53</v>
      </c>
      <c r="M63" s="423" t="str">
        <f>Qualifs!C59</f>
        <v/>
      </c>
    </row>
    <row r="64" spans="3:13" ht="19.5" customHeight="1" thickBot="1" x14ac:dyDescent="0.3">
      <c r="C64" s="417" t="s">
        <v>128</v>
      </c>
      <c r="D64" s="418"/>
      <c r="E64" s="418"/>
      <c r="F64" s="419"/>
      <c r="G64" s="419"/>
      <c r="H64" s="420"/>
      <c r="I64" s="420"/>
      <c r="L64" s="6">
        <v>54</v>
      </c>
      <c r="M64" s="423" t="str">
        <f>Qualifs!C60</f>
        <v/>
      </c>
    </row>
    <row r="65" spans="1:13" ht="19.5" customHeight="1" thickBot="1" x14ac:dyDescent="0.3">
      <c r="C65" s="418"/>
      <c r="D65" s="6"/>
      <c r="E65" s="6"/>
      <c r="F65" s="6"/>
      <c r="G65" s="6"/>
      <c r="H65" s="422"/>
      <c r="I65" s="422"/>
      <c r="L65" s="6">
        <v>55</v>
      </c>
      <c r="M65" s="423" t="str">
        <f>Qualifs!C61</f>
        <v/>
      </c>
    </row>
    <row r="66" spans="1:13" ht="19.5" customHeight="1" thickBot="1" x14ac:dyDescent="0.3">
      <c r="C66" s="261">
        <f>Qualifs!F6</f>
        <v>4</v>
      </c>
      <c r="D66" s="6"/>
      <c r="E66" s="6"/>
      <c r="F66" s="6"/>
      <c r="G66" s="6"/>
      <c r="H66" s="422"/>
      <c r="I66" s="422"/>
      <c r="L66" s="6">
        <v>56</v>
      </c>
      <c r="M66" s="423" t="str">
        <f>Qualifs!C62</f>
        <v/>
      </c>
    </row>
    <row r="67" spans="1:13" ht="19.5" customHeight="1" thickBot="1" x14ac:dyDescent="0.3">
      <c r="C67" s="429" t="str">
        <f>C46</f>
        <v>Série 1</v>
      </c>
      <c r="D67" s="6"/>
      <c r="E67" s="6"/>
      <c r="F67" s="6"/>
      <c r="G67" s="6"/>
      <c r="H67" s="422"/>
      <c r="I67" s="422"/>
      <c r="L67" s="6">
        <v>57</v>
      </c>
      <c r="M67" s="423" t="str">
        <f>Qualifs!C63</f>
        <v/>
      </c>
    </row>
    <row r="68" spans="1:13" ht="19.5" customHeight="1" thickBot="1" x14ac:dyDescent="0.3">
      <c r="A68" s="6">
        <f>A47+1</f>
        <v>4</v>
      </c>
      <c r="C68" s="424" t="str">
        <f>VLOOKUP(A68,nom,2,FALSE)</f>
        <v>CELLE BASTIEN</v>
      </c>
      <c r="D68" s="425"/>
      <c r="E68" s="425">
        <v>1</v>
      </c>
      <c r="F68" s="425">
        <v>2</v>
      </c>
      <c r="G68" s="425">
        <v>3</v>
      </c>
      <c r="H68" s="426" t="s">
        <v>129</v>
      </c>
      <c r="I68" s="426" t="s">
        <v>130</v>
      </c>
      <c r="L68" s="6">
        <v>58</v>
      </c>
      <c r="M68" s="423" t="str">
        <f>Qualifs!C64</f>
        <v/>
      </c>
    </row>
    <row r="69" spans="1:13" ht="19.5" customHeight="1" thickBot="1" x14ac:dyDescent="0.3">
      <c r="C69" s="423"/>
      <c r="D69" s="12" t="s">
        <v>131</v>
      </c>
      <c r="E69" s="12"/>
      <c r="F69" s="12"/>
      <c r="G69" s="12"/>
      <c r="H69" s="565"/>
      <c r="I69" s="12"/>
      <c r="L69" s="6">
        <v>59</v>
      </c>
      <c r="M69" s="423" t="str">
        <f>Qualifs!C65</f>
        <v/>
      </c>
    </row>
    <row r="70" spans="1:13" ht="19.5" customHeight="1" thickBot="1" x14ac:dyDescent="0.3">
      <c r="C70" s="418"/>
      <c r="D70" s="12" t="s">
        <v>132</v>
      </c>
      <c r="E70" s="12"/>
      <c r="F70" s="12"/>
      <c r="G70" s="12"/>
      <c r="H70" s="565"/>
      <c r="I70" s="565"/>
      <c r="L70" s="6">
        <v>60</v>
      </c>
      <c r="M70" s="423" t="str">
        <f>Qualifs!C66</f>
        <v/>
      </c>
    </row>
    <row r="71" spans="1:13" ht="19.5" customHeight="1" thickBot="1" x14ac:dyDescent="0.3">
      <c r="C71" s="418"/>
      <c r="D71" s="12" t="s">
        <v>133</v>
      </c>
      <c r="E71" s="12"/>
      <c r="F71" s="12"/>
      <c r="G71" s="12"/>
      <c r="H71" s="565"/>
      <c r="I71" s="565"/>
      <c r="L71" s="6">
        <v>61</v>
      </c>
      <c r="M71" s="423" t="str">
        <f>Qualifs!C67</f>
        <v/>
      </c>
    </row>
    <row r="72" spans="1:13" ht="19.5" customHeight="1" thickBot="1" x14ac:dyDescent="0.3">
      <c r="C72" s="418"/>
      <c r="D72" s="12" t="s">
        <v>134</v>
      </c>
      <c r="E72" s="12"/>
      <c r="F72" s="12"/>
      <c r="G72" s="12"/>
      <c r="H72" s="565"/>
      <c r="I72" s="565"/>
      <c r="K72" s="567"/>
      <c r="L72" s="6">
        <v>62</v>
      </c>
      <c r="M72" s="423" t="str">
        <f>Qualifs!C68</f>
        <v/>
      </c>
    </row>
    <row r="73" spans="1:13" ht="19.5" customHeight="1" thickBot="1" x14ac:dyDescent="0.3">
      <c r="C73" s="418"/>
      <c r="D73" s="12" t="s">
        <v>135</v>
      </c>
      <c r="E73" s="12"/>
      <c r="F73" s="12"/>
      <c r="G73" s="12"/>
      <c r="H73" s="565"/>
      <c r="I73" s="565"/>
      <c r="L73" s="6">
        <v>63</v>
      </c>
      <c r="M73" s="423" t="str">
        <f>Qualifs!C69</f>
        <v/>
      </c>
    </row>
    <row r="74" spans="1:13" ht="19.5" customHeight="1" thickBot="1" x14ac:dyDescent="0.3">
      <c r="C74" s="418"/>
      <c r="D74" s="12" t="s">
        <v>136</v>
      </c>
      <c r="E74" s="12"/>
      <c r="F74" s="12"/>
      <c r="G74" s="12"/>
      <c r="H74" s="565"/>
      <c r="I74" s="565"/>
      <c r="J74" s="427"/>
      <c r="L74" s="6">
        <v>64</v>
      </c>
      <c r="M74" s="423" t="str">
        <f>Qualifs!C70</f>
        <v/>
      </c>
    </row>
    <row r="75" spans="1:13" ht="19.5" customHeight="1" thickBot="1" x14ac:dyDescent="0.3">
      <c r="C75" s="418"/>
      <c r="D75" s="12" t="s">
        <v>137</v>
      </c>
      <c r="E75" s="12"/>
      <c r="F75" s="12"/>
      <c r="G75" s="12"/>
      <c r="H75" s="565"/>
      <c r="I75" s="565"/>
      <c r="J75" s="427"/>
      <c r="L75" s="6">
        <v>65</v>
      </c>
      <c r="M75" s="423" t="str">
        <f>Qualifs!C71</f>
        <v/>
      </c>
    </row>
    <row r="76" spans="1:13" ht="19.5" customHeight="1" thickBot="1" x14ac:dyDescent="0.3">
      <c r="C76" s="418"/>
      <c r="D76" s="12" t="s">
        <v>138</v>
      </c>
      <c r="E76" s="12"/>
      <c r="F76" s="12"/>
      <c r="G76" s="12"/>
      <c r="H76" s="565"/>
      <c r="I76" s="565"/>
      <c r="J76" s="427"/>
      <c r="L76" s="6">
        <v>66</v>
      </c>
      <c r="M76" s="423" t="str">
        <f>Qualifs!C72</f>
        <v/>
      </c>
    </row>
    <row r="77" spans="1:13" ht="19.5" customHeight="1" thickBot="1" x14ac:dyDescent="0.3">
      <c r="C77" s="418"/>
      <c r="D77" s="12" t="s">
        <v>139</v>
      </c>
      <c r="E77" s="12"/>
      <c r="F77" s="12"/>
      <c r="G77" s="12"/>
      <c r="H77" s="565"/>
      <c r="I77" s="565"/>
      <c r="J77" s="427"/>
      <c r="L77" s="6">
        <v>67</v>
      </c>
      <c r="M77" s="423" t="str">
        <f>Qualifs!C73</f>
        <v/>
      </c>
    </row>
    <row r="78" spans="1:13" ht="19.5" customHeight="1" thickBot="1" x14ac:dyDescent="0.3">
      <c r="C78" s="418"/>
      <c r="D78" s="12" t="s">
        <v>140</v>
      </c>
      <c r="E78" s="12"/>
      <c r="F78" s="12"/>
      <c r="G78" s="12"/>
      <c r="H78" s="565"/>
      <c r="I78" s="565"/>
      <c r="L78" s="6">
        <v>68</v>
      </c>
      <c r="M78" s="423" t="str">
        <f>Qualifs!C74</f>
        <v/>
      </c>
    </row>
    <row r="79" spans="1:13" ht="19.5" customHeight="1" thickBot="1" x14ac:dyDescent="0.3">
      <c r="C79" s="418"/>
      <c r="D79" s="7"/>
      <c r="E79" s="7"/>
      <c r="F79" s="7"/>
      <c r="G79" s="7"/>
      <c r="H79" s="7"/>
      <c r="I79" s="7"/>
      <c r="L79" s="6">
        <v>69</v>
      </c>
      <c r="M79" s="423" t="str">
        <f>Qualifs!C75</f>
        <v/>
      </c>
    </row>
    <row r="80" spans="1:13" ht="19.5" customHeight="1" thickBot="1" x14ac:dyDescent="0.3">
      <c r="C80" s="418"/>
      <c r="D80" s="7"/>
      <c r="E80" s="7"/>
      <c r="F80" s="426" t="s">
        <v>129</v>
      </c>
      <c r="G80" s="7"/>
      <c r="H80" s="7"/>
      <c r="I80" s="7"/>
      <c r="L80" s="6">
        <v>70</v>
      </c>
      <c r="M80" s="423" t="str">
        <f>Qualifs!C76</f>
        <v/>
      </c>
    </row>
    <row r="81" spans="1:13" ht="19.5" customHeight="1" thickBot="1" x14ac:dyDescent="0.3">
      <c r="C81" s="418"/>
      <c r="D81" s="7"/>
      <c r="E81" s="7"/>
      <c r="F81" s="565"/>
      <c r="G81" s="7"/>
      <c r="H81" s="7"/>
      <c r="I81" s="7"/>
      <c r="L81" s="6">
        <v>71</v>
      </c>
      <c r="M81" s="423" t="str">
        <f>Qualifs!C77</f>
        <v/>
      </c>
    </row>
    <row r="82" spans="1:13" ht="19.5" customHeight="1" thickBot="1" x14ac:dyDescent="0.3">
      <c r="C82" s="417" t="s">
        <v>128</v>
      </c>
      <c r="D82" s="418"/>
      <c r="E82" s="418"/>
      <c r="F82" s="419"/>
      <c r="G82" s="419"/>
      <c r="H82" s="420"/>
      <c r="I82" s="420"/>
      <c r="L82" s="6">
        <v>72</v>
      </c>
      <c r="M82" s="423" t="str">
        <f>Qualifs!C78</f>
        <v/>
      </c>
    </row>
    <row r="83" spans="1:13" ht="19.5" customHeight="1" thickBot="1" x14ac:dyDescent="0.3">
      <c r="C83" s="418"/>
      <c r="D83" s="6"/>
      <c r="E83" s="6"/>
      <c r="F83" s="6"/>
      <c r="G83" s="6"/>
      <c r="H83" s="422"/>
      <c r="I83" s="422"/>
      <c r="M83" s="423" t="str">
        <f>Qualifs!C79</f>
        <v>Série 4</v>
      </c>
    </row>
    <row r="84" spans="1:13" ht="19.5" customHeight="1" thickBot="1" x14ac:dyDescent="0.3">
      <c r="C84" s="261">
        <f>Qualifs!F7</f>
        <v>5</v>
      </c>
      <c r="D84" s="6"/>
      <c r="E84" s="6"/>
      <c r="F84" s="6"/>
      <c r="G84" s="6"/>
      <c r="H84" s="422"/>
      <c r="I84" s="422"/>
      <c r="M84" s="423" t="str">
        <f>Qualifs!C80</f>
        <v>Prénom, Nom</v>
      </c>
    </row>
    <row r="85" spans="1:13" ht="19.5" customHeight="1" thickBot="1" x14ac:dyDescent="0.3">
      <c r="C85" s="418" t="str">
        <f>C67</f>
        <v>Série 1</v>
      </c>
      <c r="D85" s="6"/>
      <c r="E85" s="6"/>
      <c r="F85" s="6"/>
      <c r="G85" s="6"/>
      <c r="H85" s="422"/>
      <c r="I85" s="422"/>
      <c r="L85" s="6">
        <v>73</v>
      </c>
      <c r="M85" s="423" t="str">
        <f>Qualifs!C81</f>
        <v/>
      </c>
    </row>
    <row r="86" spans="1:13" ht="19.5" customHeight="1" x14ac:dyDescent="0.25">
      <c r="A86" s="6">
        <f>A68+1</f>
        <v>5</v>
      </c>
      <c r="C86" s="564" t="str">
        <f>VLOOKUP(A86,nom,2,FALSE)</f>
        <v>ALI MOHAMAD</v>
      </c>
      <c r="D86" s="425"/>
      <c r="E86" s="425">
        <v>1</v>
      </c>
      <c r="F86" s="425">
        <v>2</v>
      </c>
      <c r="G86" s="425">
        <v>3</v>
      </c>
      <c r="H86" s="426" t="s">
        <v>129</v>
      </c>
      <c r="I86" s="426" t="s">
        <v>130</v>
      </c>
      <c r="L86" s="6">
        <v>74</v>
      </c>
      <c r="M86" s="423" t="str">
        <f>Qualifs!C82</f>
        <v/>
      </c>
    </row>
    <row r="87" spans="1:13" ht="19.5" customHeight="1" thickBot="1" x14ac:dyDescent="0.3">
      <c r="C87" s="423"/>
      <c r="D87" s="12" t="s">
        <v>131</v>
      </c>
      <c r="E87" s="12"/>
      <c r="F87" s="12"/>
      <c r="G87" s="12"/>
      <c r="H87" s="565"/>
      <c r="I87" s="12"/>
      <c r="L87" s="6">
        <v>75</v>
      </c>
      <c r="M87" s="423" t="str">
        <f>Qualifs!C83</f>
        <v/>
      </c>
    </row>
    <row r="88" spans="1:13" ht="19.5" customHeight="1" thickBot="1" x14ac:dyDescent="0.3">
      <c r="C88" s="418"/>
      <c r="D88" s="12" t="s">
        <v>132</v>
      </c>
      <c r="E88" s="12"/>
      <c r="F88" s="12"/>
      <c r="G88" s="12"/>
      <c r="H88" s="565"/>
      <c r="I88" s="565"/>
      <c r="L88" s="6">
        <v>76</v>
      </c>
      <c r="M88" s="423" t="str">
        <f>Qualifs!C84</f>
        <v/>
      </c>
    </row>
    <row r="89" spans="1:13" ht="19.5" customHeight="1" thickBot="1" x14ac:dyDescent="0.3">
      <c r="C89" s="418"/>
      <c r="D89" s="12" t="s">
        <v>133</v>
      </c>
      <c r="E89" s="12"/>
      <c r="F89" s="12"/>
      <c r="G89" s="12"/>
      <c r="H89" s="565"/>
      <c r="I89" s="565"/>
      <c r="L89" s="6">
        <v>77</v>
      </c>
      <c r="M89" s="423" t="str">
        <f>Qualifs!C85</f>
        <v/>
      </c>
    </row>
    <row r="90" spans="1:13" ht="19.5" customHeight="1" thickBot="1" x14ac:dyDescent="0.3">
      <c r="C90" s="418"/>
      <c r="D90" s="12" t="s">
        <v>134</v>
      </c>
      <c r="E90" s="12"/>
      <c r="F90" s="12"/>
      <c r="G90" s="12"/>
      <c r="H90" s="565"/>
      <c r="I90" s="565"/>
      <c r="L90" s="6">
        <v>78</v>
      </c>
      <c r="M90" s="423" t="str">
        <f>Qualifs!C86</f>
        <v/>
      </c>
    </row>
    <row r="91" spans="1:13" ht="19.5" customHeight="1" thickBot="1" x14ac:dyDescent="0.3">
      <c r="C91" s="418"/>
      <c r="D91" s="12" t="s">
        <v>135</v>
      </c>
      <c r="E91" s="12"/>
      <c r="F91" s="12"/>
      <c r="G91" s="12"/>
      <c r="H91" s="565"/>
      <c r="I91" s="565"/>
      <c r="L91" s="6">
        <v>79</v>
      </c>
      <c r="M91" s="423" t="str">
        <f>Qualifs!C87</f>
        <v/>
      </c>
    </row>
    <row r="92" spans="1:13" ht="19.5" customHeight="1" thickBot="1" x14ac:dyDescent="0.3">
      <c r="C92" s="418"/>
      <c r="D92" s="12" t="s">
        <v>136</v>
      </c>
      <c r="E92" s="12"/>
      <c r="F92" s="12"/>
      <c r="G92" s="12"/>
      <c r="H92" s="565"/>
      <c r="I92" s="565"/>
      <c r="J92" s="427"/>
      <c r="L92" s="6">
        <v>80</v>
      </c>
      <c r="M92" s="423" t="str">
        <f>Qualifs!C88</f>
        <v/>
      </c>
    </row>
    <row r="93" spans="1:13" ht="19.5" customHeight="1" thickBot="1" x14ac:dyDescent="0.3">
      <c r="C93" s="418"/>
      <c r="D93" s="12" t="s">
        <v>137</v>
      </c>
      <c r="E93" s="12"/>
      <c r="F93" s="12"/>
      <c r="G93" s="12"/>
      <c r="H93" s="565"/>
      <c r="I93" s="565"/>
      <c r="J93" s="427"/>
      <c r="L93" s="6">
        <v>81</v>
      </c>
      <c r="M93" s="423" t="str">
        <f>Qualifs!C89</f>
        <v/>
      </c>
    </row>
    <row r="94" spans="1:13" ht="19.5" customHeight="1" thickBot="1" x14ac:dyDescent="0.3">
      <c r="C94" s="418"/>
      <c r="D94" s="12" t="s">
        <v>138</v>
      </c>
      <c r="E94" s="12"/>
      <c r="F94" s="12"/>
      <c r="G94" s="12"/>
      <c r="H94" s="565"/>
      <c r="I94" s="565"/>
      <c r="J94" s="427"/>
      <c r="L94" s="6">
        <v>82</v>
      </c>
      <c r="M94" s="423" t="str">
        <f>Qualifs!C90</f>
        <v/>
      </c>
    </row>
    <row r="95" spans="1:13" ht="19.5" customHeight="1" thickBot="1" x14ac:dyDescent="0.3">
      <c r="C95" s="418"/>
      <c r="D95" s="12" t="s">
        <v>139</v>
      </c>
      <c r="E95" s="12"/>
      <c r="F95" s="12"/>
      <c r="G95" s="12"/>
      <c r="H95" s="565"/>
      <c r="I95" s="565"/>
      <c r="J95" s="427"/>
      <c r="L95" s="6">
        <v>83</v>
      </c>
      <c r="M95" s="423" t="str">
        <f>Qualifs!C91</f>
        <v/>
      </c>
    </row>
    <row r="96" spans="1:13" ht="19.5" customHeight="1" thickBot="1" x14ac:dyDescent="0.3">
      <c r="C96" s="418"/>
      <c r="D96" s="12" t="s">
        <v>140</v>
      </c>
      <c r="E96" s="12"/>
      <c r="F96" s="12"/>
      <c r="G96" s="12"/>
      <c r="H96" s="565"/>
      <c r="I96" s="565"/>
      <c r="L96" s="6">
        <v>84</v>
      </c>
      <c r="M96" s="423" t="str">
        <f>Qualifs!C92</f>
        <v/>
      </c>
    </row>
    <row r="97" spans="1:13" ht="19.5" customHeight="1" thickBot="1" x14ac:dyDescent="0.3">
      <c r="C97" s="418"/>
      <c r="D97" s="7"/>
      <c r="E97" s="7"/>
      <c r="F97" s="7"/>
      <c r="G97" s="7"/>
      <c r="H97" s="7"/>
      <c r="I97" s="7"/>
      <c r="L97" s="6">
        <v>85</v>
      </c>
      <c r="M97" s="423" t="str">
        <f>Qualifs!C93</f>
        <v/>
      </c>
    </row>
    <row r="98" spans="1:13" ht="19.5" customHeight="1" thickBot="1" x14ac:dyDescent="0.3">
      <c r="C98" s="418"/>
      <c r="D98" s="7"/>
      <c r="E98" s="7"/>
      <c r="F98" s="426" t="s">
        <v>129</v>
      </c>
      <c r="G98" s="7"/>
      <c r="H98" s="7"/>
      <c r="I98" s="7"/>
      <c r="L98" s="6">
        <v>86</v>
      </c>
      <c r="M98" s="423" t="str">
        <f>Qualifs!C94</f>
        <v/>
      </c>
    </row>
    <row r="99" spans="1:13" ht="19.5" customHeight="1" thickBot="1" x14ac:dyDescent="0.3">
      <c r="C99" s="418"/>
      <c r="D99" s="7"/>
      <c r="E99" s="7"/>
      <c r="F99" s="565"/>
      <c r="G99" s="7"/>
      <c r="H99" s="7"/>
      <c r="I99" s="7"/>
      <c r="L99" s="6">
        <v>87</v>
      </c>
      <c r="M99" s="423" t="str">
        <f>Qualifs!C95</f>
        <v/>
      </c>
    </row>
    <row r="100" spans="1:13" ht="19.5" customHeight="1" thickBot="1" x14ac:dyDescent="0.3">
      <c r="C100" s="418"/>
      <c r="D100" s="7"/>
      <c r="E100" s="7"/>
      <c r="F100" s="7"/>
      <c r="G100" s="7"/>
      <c r="H100" s="7"/>
      <c r="I100" s="7"/>
      <c r="L100" s="6">
        <v>88</v>
      </c>
      <c r="M100" s="423" t="str">
        <f>Qualifs!C96</f>
        <v/>
      </c>
    </row>
    <row r="101" spans="1:13" ht="19.5" customHeight="1" thickBot="1" x14ac:dyDescent="0.3">
      <c r="C101" s="418"/>
      <c r="D101" s="7"/>
      <c r="E101" s="7"/>
      <c r="F101" s="7"/>
      <c r="G101" s="7"/>
      <c r="H101" s="7"/>
      <c r="I101" s="7"/>
      <c r="L101" s="6">
        <v>89</v>
      </c>
      <c r="M101" s="423" t="str">
        <f>Qualifs!C97</f>
        <v/>
      </c>
    </row>
    <row r="102" spans="1:13" ht="19.5" customHeight="1" thickBot="1" x14ac:dyDescent="0.3">
      <c r="H102" s="421"/>
      <c r="I102" s="421"/>
      <c r="L102" s="6">
        <v>90</v>
      </c>
      <c r="M102" s="423" t="str">
        <f>Qualifs!C98</f>
        <v/>
      </c>
    </row>
    <row r="103" spans="1:13" ht="19.5" customHeight="1" thickBot="1" x14ac:dyDescent="0.3">
      <c r="C103" s="417" t="s">
        <v>128</v>
      </c>
      <c r="D103" s="418"/>
      <c r="E103" s="418"/>
      <c r="F103" s="419"/>
      <c r="G103" s="419"/>
      <c r="H103" s="420"/>
      <c r="I103" s="420"/>
      <c r="L103" s="6">
        <v>91</v>
      </c>
      <c r="M103" s="423" t="str">
        <f>Qualifs!C99</f>
        <v/>
      </c>
    </row>
    <row r="104" spans="1:13" ht="19.5" customHeight="1" thickBot="1" x14ac:dyDescent="0.3">
      <c r="C104" s="418"/>
      <c r="D104" s="6"/>
      <c r="E104" s="6"/>
      <c r="F104" s="6"/>
      <c r="G104" s="6"/>
      <c r="H104" s="422"/>
      <c r="I104" s="422"/>
      <c r="L104" s="6">
        <v>92</v>
      </c>
      <c r="M104" s="423" t="str">
        <f>Qualifs!C100</f>
        <v/>
      </c>
    </row>
    <row r="105" spans="1:13" ht="19.5" customHeight="1" thickBot="1" x14ac:dyDescent="0.3">
      <c r="C105" s="261">
        <f>Qualifs!F8</f>
        <v>6</v>
      </c>
      <c r="D105" s="6"/>
      <c r="E105" s="6"/>
      <c r="F105" s="6"/>
      <c r="G105" s="6"/>
      <c r="H105" s="422"/>
      <c r="I105" s="422"/>
      <c r="L105" s="6">
        <v>93</v>
      </c>
      <c r="M105" s="423" t="str">
        <f>Qualifs!C101</f>
        <v/>
      </c>
    </row>
    <row r="106" spans="1:13" ht="19.5" customHeight="1" thickBot="1" x14ac:dyDescent="0.3">
      <c r="C106" s="418" t="str">
        <f>C85</f>
        <v>Série 1</v>
      </c>
      <c r="D106" s="6"/>
      <c r="E106" s="6"/>
      <c r="F106" s="6"/>
      <c r="G106" s="6"/>
      <c r="H106" s="422"/>
      <c r="I106" s="422"/>
      <c r="L106" s="6">
        <v>94</v>
      </c>
      <c r="M106" s="423" t="str">
        <f>Qualifs!C102</f>
        <v/>
      </c>
    </row>
    <row r="107" spans="1:13" ht="19.5" customHeight="1" thickBot="1" x14ac:dyDescent="0.3">
      <c r="A107" s="6">
        <f>A86+1</f>
        <v>6</v>
      </c>
      <c r="C107" s="423" t="str">
        <f>VLOOKUP(A107,nom,2,FALSE)</f>
        <v>LE LOU NATHALIE</v>
      </c>
      <c r="D107" s="425"/>
      <c r="E107" s="425">
        <v>1</v>
      </c>
      <c r="F107" s="425">
        <v>2</v>
      </c>
      <c r="G107" s="425">
        <v>3</v>
      </c>
      <c r="H107" s="426" t="s">
        <v>129</v>
      </c>
      <c r="I107" s="426" t="s">
        <v>130</v>
      </c>
      <c r="L107" s="6">
        <v>95</v>
      </c>
      <c r="M107" s="423" t="str">
        <f>Qualifs!C103</f>
        <v/>
      </c>
    </row>
    <row r="108" spans="1:13" ht="19.5" customHeight="1" thickBot="1" x14ac:dyDescent="0.3">
      <c r="C108" s="423"/>
      <c r="D108" s="12" t="s">
        <v>131</v>
      </c>
      <c r="E108" s="12"/>
      <c r="F108" s="12"/>
      <c r="G108" s="12"/>
      <c r="H108" s="565"/>
      <c r="I108" s="12"/>
      <c r="L108" s="6">
        <v>96</v>
      </c>
      <c r="M108" s="423" t="str">
        <f>Qualifs!C104</f>
        <v/>
      </c>
    </row>
    <row r="109" spans="1:13" ht="19.5" customHeight="1" thickBot="1" x14ac:dyDescent="0.3">
      <c r="C109" s="418"/>
      <c r="D109" s="12" t="s">
        <v>132</v>
      </c>
      <c r="E109" s="12"/>
      <c r="F109" s="12"/>
      <c r="G109" s="12"/>
      <c r="H109" s="565"/>
      <c r="I109" s="565"/>
      <c r="M109" s="423" t="str">
        <f>Qualifs!C105</f>
        <v>Série 5</v>
      </c>
    </row>
    <row r="110" spans="1:13" ht="19.5" customHeight="1" thickBot="1" x14ac:dyDescent="0.3">
      <c r="C110" s="418"/>
      <c r="D110" s="12" t="s">
        <v>133</v>
      </c>
      <c r="E110" s="12"/>
      <c r="F110" s="12"/>
      <c r="G110" s="12"/>
      <c r="H110" s="565"/>
      <c r="I110" s="565"/>
      <c r="M110" s="423" t="str">
        <f>Qualifs!C106</f>
        <v>Prénom, Nom</v>
      </c>
    </row>
    <row r="111" spans="1:13" ht="19.5" customHeight="1" thickBot="1" x14ac:dyDescent="0.3">
      <c r="C111" s="418"/>
      <c r="D111" s="12" t="s">
        <v>134</v>
      </c>
      <c r="E111" s="12"/>
      <c r="F111" s="12"/>
      <c r="G111" s="12"/>
      <c r="H111" s="565"/>
      <c r="I111" s="565"/>
      <c r="L111" s="6">
        <v>97</v>
      </c>
      <c r="M111" s="423" t="str">
        <f>Qualifs!C107</f>
        <v>?</v>
      </c>
    </row>
    <row r="112" spans="1:13" ht="19.5" customHeight="1" thickBot="1" x14ac:dyDescent="0.3">
      <c r="C112" s="418"/>
      <c r="D112" s="12" t="s">
        <v>135</v>
      </c>
      <c r="E112" s="12"/>
      <c r="F112" s="12"/>
      <c r="G112" s="12"/>
      <c r="H112" s="565"/>
      <c r="I112" s="565"/>
      <c r="L112" s="6">
        <v>98</v>
      </c>
      <c r="M112" s="423" t="str">
        <f>Qualifs!C108</f>
        <v>?</v>
      </c>
    </row>
    <row r="113" spans="1:13" ht="19.5" customHeight="1" thickBot="1" x14ac:dyDescent="0.3">
      <c r="C113" s="418"/>
      <c r="D113" s="12" t="s">
        <v>136</v>
      </c>
      <c r="E113" s="12"/>
      <c r="F113" s="12"/>
      <c r="G113" s="12"/>
      <c r="H113" s="565"/>
      <c r="I113" s="565"/>
      <c r="J113" s="427"/>
      <c r="L113" s="6">
        <v>99</v>
      </c>
      <c r="M113" s="423" t="str">
        <f>Qualifs!C109</f>
        <v>?</v>
      </c>
    </row>
    <row r="114" spans="1:13" ht="19.5" customHeight="1" thickBot="1" x14ac:dyDescent="0.3">
      <c r="C114" s="418"/>
      <c r="D114" s="12" t="s">
        <v>137</v>
      </c>
      <c r="E114" s="12"/>
      <c r="F114" s="12"/>
      <c r="G114" s="12"/>
      <c r="H114" s="565"/>
      <c r="I114" s="565"/>
      <c r="J114" s="427"/>
      <c r="L114" s="6">
        <v>100</v>
      </c>
      <c r="M114" s="423" t="str">
        <f>Qualifs!C110</f>
        <v>?</v>
      </c>
    </row>
    <row r="115" spans="1:13" ht="19.5" customHeight="1" thickBot="1" x14ac:dyDescent="0.3">
      <c r="C115" s="418"/>
      <c r="D115" s="12" t="s">
        <v>138</v>
      </c>
      <c r="E115" s="12"/>
      <c r="F115" s="12"/>
      <c r="G115" s="12"/>
      <c r="H115" s="565"/>
      <c r="I115" s="565"/>
      <c r="J115" s="427"/>
      <c r="L115" s="6">
        <v>101</v>
      </c>
      <c r="M115" s="423" t="str">
        <f>Qualifs!C111</f>
        <v>?</v>
      </c>
    </row>
    <row r="116" spans="1:13" ht="19.5" customHeight="1" thickBot="1" x14ac:dyDescent="0.3">
      <c r="C116" s="418"/>
      <c r="D116" s="12" t="s">
        <v>139</v>
      </c>
      <c r="E116" s="12"/>
      <c r="F116" s="12"/>
      <c r="G116" s="12"/>
      <c r="H116" s="565"/>
      <c r="I116" s="565"/>
      <c r="J116" s="427"/>
      <c r="L116" s="6">
        <v>102</v>
      </c>
      <c r="M116" s="423" t="str">
        <f>Qualifs!C112</f>
        <v>?</v>
      </c>
    </row>
    <row r="117" spans="1:13" ht="19.5" customHeight="1" thickBot="1" x14ac:dyDescent="0.3">
      <c r="C117" s="418"/>
      <c r="D117" s="12" t="s">
        <v>140</v>
      </c>
      <c r="E117" s="12"/>
      <c r="F117" s="12"/>
      <c r="G117" s="12"/>
      <c r="H117" s="565"/>
      <c r="I117" s="565"/>
      <c r="L117" s="6">
        <v>103</v>
      </c>
      <c r="M117" s="423" t="str">
        <f>Qualifs!C113</f>
        <v>?</v>
      </c>
    </row>
    <row r="118" spans="1:13" ht="19.5" customHeight="1" thickBot="1" x14ac:dyDescent="0.3">
      <c r="C118" s="418"/>
      <c r="D118" s="7"/>
      <c r="E118" s="7"/>
      <c r="F118" s="7"/>
      <c r="G118" s="7"/>
      <c r="H118" s="7"/>
      <c r="I118" s="7"/>
      <c r="L118" s="6">
        <v>104</v>
      </c>
      <c r="M118" s="423" t="str">
        <f>Qualifs!C114</f>
        <v>?</v>
      </c>
    </row>
    <row r="119" spans="1:13" ht="19.5" customHeight="1" thickBot="1" x14ac:dyDescent="0.3">
      <c r="C119" s="418"/>
      <c r="D119" s="7"/>
      <c r="E119" s="7"/>
      <c r="F119" s="426" t="s">
        <v>129</v>
      </c>
      <c r="G119" s="7"/>
      <c r="H119" s="7"/>
      <c r="I119" s="7"/>
      <c r="L119" s="6">
        <v>105</v>
      </c>
      <c r="M119" s="423" t="str">
        <f>Qualifs!C115</f>
        <v>?</v>
      </c>
    </row>
    <row r="120" spans="1:13" ht="19.5" customHeight="1" thickBot="1" x14ac:dyDescent="0.3">
      <c r="C120" s="418"/>
      <c r="D120" s="7"/>
      <c r="E120" s="7"/>
      <c r="F120" s="565"/>
      <c r="G120" s="7"/>
      <c r="H120" s="7"/>
      <c r="I120" s="7"/>
      <c r="L120" s="6">
        <v>106</v>
      </c>
      <c r="M120" s="423" t="str">
        <f>Qualifs!C116</f>
        <v>?</v>
      </c>
    </row>
    <row r="121" spans="1:13" ht="19.5" customHeight="1" thickBot="1" x14ac:dyDescent="0.3">
      <c r="C121" s="417" t="s">
        <v>128</v>
      </c>
      <c r="D121" s="418"/>
      <c r="E121" s="418"/>
      <c r="F121" s="419"/>
      <c r="G121" s="419"/>
      <c r="H121" s="420"/>
      <c r="I121" s="420"/>
      <c r="L121" s="6">
        <v>107</v>
      </c>
      <c r="M121" s="423" t="str">
        <f>Qualifs!C117</f>
        <v>?</v>
      </c>
    </row>
    <row r="122" spans="1:13" ht="19.5" customHeight="1" thickBot="1" x14ac:dyDescent="0.3">
      <c r="C122" s="418"/>
      <c r="D122" s="6"/>
      <c r="E122" s="6"/>
      <c r="F122" s="6"/>
      <c r="G122" s="6"/>
      <c r="H122" s="422"/>
      <c r="I122" s="422"/>
      <c r="L122" s="6">
        <v>108</v>
      </c>
      <c r="M122" s="423" t="str">
        <f>Qualifs!C118</f>
        <v>?</v>
      </c>
    </row>
    <row r="123" spans="1:13" ht="19.5" customHeight="1" thickBot="1" x14ac:dyDescent="0.3">
      <c r="C123" s="261">
        <f>Qualifs!F9</f>
        <v>7</v>
      </c>
      <c r="D123" s="6"/>
      <c r="E123" s="6"/>
      <c r="F123" s="6"/>
      <c r="G123" s="6"/>
      <c r="H123" s="422"/>
      <c r="I123" s="422"/>
      <c r="L123" s="6">
        <v>109</v>
      </c>
      <c r="M123" s="423" t="str">
        <f>Qualifs!C119</f>
        <v>?</v>
      </c>
    </row>
    <row r="124" spans="1:13" ht="19.5" customHeight="1" thickBot="1" x14ac:dyDescent="0.3">
      <c r="C124" s="418" t="str">
        <f>C106</f>
        <v>Série 1</v>
      </c>
      <c r="D124" s="6"/>
      <c r="E124" s="6"/>
      <c r="F124" s="6"/>
      <c r="G124" s="6"/>
      <c r="H124" s="422"/>
      <c r="I124" s="422"/>
      <c r="L124" s="6">
        <v>110</v>
      </c>
      <c r="M124" s="423" t="str">
        <f>Qualifs!C120</f>
        <v>?</v>
      </c>
    </row>
    <row r="125" spans="1:13" ht="19.5" customHeight="1" thickBot="1" x14ac:dyDescent="0.3">
      <c r="A125" s="6">
        <f>A107+1</f>
        <v>7</v>
      </c>
      <c r="C125" s="423" t="str">
        <f>VLOOKUP(A125,nom,2,FALSE)</f>
        <v>ROY BAPTISTE</v>
      </c>
      <c r="D125" s="425"/>
      <c r="E125" s="425">
        <v>1</v>
      </c>
      <c r="F125" s="425">
        <v>2</v>
      </c>
      <c r="G125" s="425">
        <v>3</v>
      </c>
      <c r="H125" s="426" t="s">
        <v>129</v>
      </c>
      <c r="I125" s="426" t="s">
        <v>130</v>
      </c>
      <c r="L125" s="6">
        <v>111</v>
      </c>
      <c r="M125" s="423" t="str">
        <f>Qualifs!C121</f>
        <v>?</v>
      </c>
    </row>
    <row r="126" spans="1:13" ht="19.5" customHeight="1" thickBot="1" x14ac:dyDescent="0.3">
      <c r="C126" s="423"/>
      <c r="D126" s="12" t="s">
        <v>131</v>
      </c>
      <c r="E126" s="12"/>
      <c r="F126" s="12"/>
      <c r="G126" s="12"/>
      <c r="H126" s="565"/>
      <c r="I126" s="12"/>
      <c r="L126" s="6">
        <v>112</v>
      </c>
      <c r="M126" s="423" t="str">
        <f>Qualifs!C122</f>
        <v>?</v>
      </c>
    </row>
    <row r="127" spans="1:13" ht="19.5" customHeight="1" thickBot="1" x14ac:dyDescent="0.3">
      <c r="C127" s="418"/>
      <c r="D127" s="12" t="s">
        <v>132</v>
      </c>
      <c r="E127" s="12"/>
      <c r="F127" s="12"/>
      <c r="G127" s="12"/>
      <c r="H127" s="565"/>
      <c r="I127" s="565"/>
      <c r="L127" s="6">
        <v>113</v>
      </c>
      <c r="M127" s="423" t="str">
        <f>Qualifs!C123</f>
        <v>?</v>
      </c>
    </row>
    <row r="128" spans="1:13" ht="19.5" customHeight="1" thickBot="1" x14ac:dyDescent="0.3">
      <c r="C128" s="418"/>
      <c r="D128" s="12" t="s">
        <v>133</v>
      </c>
      <c r="E128" s="12"/>
      <c r="F128" s="12"/>
      <c r="G128" s="12"/>
      <c r="H128" s="565"/>
      <c r="I128" s="565"/>
      <c r="L128" s="6">
        <v>114</v>
      </c>
      <c r="M128" s="423" t="str">
        <f>Qualifs!C124</f>
        <v>?</v>
      </c>
    </row>
    <row r="129" spans="3:13" ht="19.5" customHeight="1" thickBot="1" x14ac:dyDescent="0.3">
      <c r="C129" s="418"/>
      <c r="D129" s="12" t="s">
        <v>134</v>
      </c>
      <c r="E129" s="12"/>
      <c r="F129" s="12"/>
      <c r="G129" s="12"/>
      <c r="H129" s="565"/>
      <c r="I129" s="565"/>
      <c r="L129" s="6">
        <v>115</v>
      </c>
      <c r="M129" s="423" t="str">
        <f>Qualifs!C125</f>
        <v>?</v>
      </c>
    </row>
    <row r="130" spans="3:13" ht="19.5" customHeight="1" thickBot="1" x14ac:dyDescent="0.3">
      <c r="C130" s="418"/>
      <c r="D130" s="12" t="s">
        <v>135</v>
      </c>
      <c r="E130" s="12"/>
      <c r="F130" s="12"/>
      <c r="G130" s="12"/>
      <c r="H130" s="565"/>
      <c r="I130" s="565"/>
      <c r="L130" s="6">
        <v>116</v>
      </c>
      <c r="M130" s="423" t="str">
        <f>Qualifs!C126</f>
        <v>?</v>
      </c>
    </row>
    <row r="131" spans="3:13" ht="19.5" customHeight="1" thickBot="1" x14ac:dyDescent="0.3">
      <c r="C131" s="418"/>
      <c r="D131" s="12" t="s">
        <v>136</v>
      </c>
      <c r="E131" s="12"/>
      <c r="F131" s="12"/>
      <c r="G131" s="12"/>
      <c r="H131" s="565"/>
      <c r="I131" s="565"/>
      <c r="J131" s="427"/>
      <c r="L131" s="6">
        <v>117</v>
      </c>
      <c r="M131" s="423" t="str">
        <f>Qualifs!C127</f>
        <v>?</v>
      </c>
    </row>
    <row r="132" spans="3:13" ht="19.5" customHeight="1" thickBot="1" x14ac:dyDescent="0.3">
      <c r="C132" s="418"/>
      <c r="D132" s="12" t="s">
        <v>137</v>
      </c>
      <c r="E132" s="12"/>
      <c r="F132" s="12"/>
      <c r="G132" s="12"/>
      <c r="H132" s="565"/>
      <c r="I132" s="565"/>
      <c r="J132" s="427"/>
      <c r="L132" s="6">
        <v>118</v>
      </c>
      <c r="M132" s="423" t="str">
        <f>Qualifs!C128</f>
        <v>?</v>
      </c>
    </row>
    <row r="133" spans="3:13" ht="19.5" customHeight="1" thickBot="1" x14ac:dyDescent="0.3">
      <c r="C133" s="418"/>
      <c r="D133" s="12" t="s">
        <v>138</v>
      </c>
      <c r="E133" s="12"/>
      <c r="F133" s="12"/>
      <c r="G133" s="12"/>
      <c r="H133" s="565"/>
      <c r="I133" s="565"/>
      <c r="J133" s="427"/>
      <c r="L133" s="6">
        <v>119</v>
      </c>
      <c r="M133" s="423" t="str">
        <f>Qualifs!C129</f>
        <v>?</v>
      </c>
    </row>
    <row r="134" spans="3:13" ht="19.5" customHeight="1" thickBot="1" x14ac:dyDescent="0.3">
      <c r="C134" s="418"/>
      <c r="D134" s="12" t="s">
        <v>139</v>
      </c>
      <c r="E134" s="12"/>
      <c r="F134" s="12"/>
      <c r="G134" s="12"/>
      <c r="H134" s="565"/>
      <c r="I134" s="565"/>
      <c r="J134" s="427"/>
      <c r="L134" s="6">
        <v>120</v>
      </c>
      <c r="M134" s="423" t="str">
        <f>Qualifs!C130</f>
        <v>?</v>
      </c>
    </row>
    <row r="135" spans="3:13" ht="19.5" customHeight="1" thickBot="1" x14ac:dyDescent="0.3">
      <c r="C135" s="418"/>
      <c r="D135" s="12" t="s">
        <v>140</v>
      </c>
      <c r="E135" s="12"/>
      <c r="F135" s="12"/>
      <c r="G135" s="12"/>
      <c r="H135" s="565"/>
      <c r="I135" s="565"/>
      <c r="M135" s="423" t="str">
        <f>Qualifs!C131</f>
        <v>Série 6</v>
      </c>
    </row>
    <row r="136" spans="3:13" ht="19.5" customHeight="1" thickBot="1" x14ac:dyDescent="0.3">
      <c r="C136" s="418"/>
      <c r="D136" s="7"/>
      <c r="E136" s="7"/>
      <c r="F136" s="7"/>
      <c r="G136" s="7"/>
      <c r="H136" s="7"/>
      <c r="I136" s="7"/>
      <c r="M136" s="423" t="str">
        <f>Qualifs!C132</f>
        <v>Prénom, Nom</v>
      </c>
    </row>
    <row r="137" spans="3:13" ht="19.5" customHeight="1" thickBot="1" x14ac:dyDescent="0.3">
      <c r="C137" s="418"/>
      <c r="D137" s="7"/>
      <c r="E137" s="7"/>
      <c r="F137" s="426" t="s">
        <v>129</v>
      </c>
      <c r="G137" s="7"/>
      <c r="H137" s="7"/>
      <c r="I137" s="7"/>
      <c r="L137" s="6">
        <v>121</v>
      </c>
      <c r="M137" s="423" t="str">
        <f>Qualifs!C133</f>
        <v>?</v>
      </c>
    </row>
    <row r="138" spans="3:13" ht="19.5" customHeight="1" thickBot="1" x14ac:dyDescent="0.3">
      <c r="C138" s="418"/>
      <c r="D138" s="7"/>
      <c r="E138" s="7"/>
      <c r="F138" s="565"/>
      <c r="G138" s="7"/>
      <c r="H138" s="7"/>
      <c r="I138" s="7"/>
      <c r="L138" s="6">
        <v>122</v>
      </c>
      <c r="M138" s="423" t="str">
        <f>Qualifs!C134</f>
        <v>?</v>
      </c>
    </row>
    <row r="139" spans="3:13" ht="19.5" customHeight="1" thickBot="1" x14ac:dyDescent="0.3">
      <c r="C139" s="418"/>
      <c r="D139" s="7"/>
      <c r="E139" s="7"/>
      <c r="F139" s="7"/>
      <c r="G139" s="7"/>
      <c r="H139" s="7"/>
      <c r="I139" s="7"/>
      <c r="L139" s="6">
        <v>123</v>
      </c>
      <c r="M139" s="423" t="str">
        <f>Qualifs!C135</f>
        <v>?</v>
      </c>
    </row>
    <row r="140" spans="3:13" ht="19.5" customHeight="1" thickBot="1" x14ac:dyDescent="0.3">
      <c r="C140" s="418"/>
      <c r="D140" s="7"/>
      <c r="E140" s="7"/>
      <c r="F140" s="7"/>
      <c r="G140" s="7"/>
      <c r="H140" s="7"/>
      <c r="I140" s="7"/>
      <c r="L140" s="6">
        <v>124</v>
      </c>
      <c r="M140" s="423" t="str">
        <f>Qualifs!C136</f>
        <v>?</v>
      </c>
    </row>
    <row r="141" spans="3:13" ht="19.5" customHeight="1" thickBot="1" x14ac:dyDescent="0.3">
      <c r="H141" s="421"/>
      <c r="I141" s="421"/>
      <c r="L141" s="6">
        <v>125</v>
      </c>
      <c r="M141" s="423" t="str">
        <f>Qualifs!C137</f>
        <v>?</v>
      </c>
    </row>
    <row r="142" spans="3:13" ht="19.5" customHeight="1" thickBot="1" x14ac:dyDescent="0.3">
      <c r="C142" s="417" t="s">
        <v>128</v>
      </c>
      <c r="D142" s="418"/>
      <c r="E142" s="418"/>
      <c r="F142" s="419"/>
      <c r="G142" s="419"/>
      <c r="H142" s="420"/>
      <c r="I142" s="420"/>
      <c r="L142" s="6">
        <v>126</v>
      </c>
      <c r="M142" s="423" t="str">
        <f>Qualifs!C138</f>
        <v>?</v>
      </c>
    </row>
    <row r="143" spans="3:13" ht="19.5" customHeight="1" thickBot="1" x14ac:dyDescent="0.3">
      <c r="C143" s="418"/>
      <c r="D143" s="6"/>
      <c r="E143" s="6"/>
      <c r="F143" s="6"/>
      <c r="G143" s="6"/>
      <c r="H143" s="422"/>
      <c r="I143" s="422"/>
      <c r="L143" s="6">
        <v>127</v>
      </c>
      <c r="M143" s="423" t="str">
        <f>Qualifs!C139</f>
        <v>?</v>
      </c>
    </row>
    <row r="144" spans="3:13" ht="19.5" customHeight="1" thickBot="1" x14ac:dyDescent="0.3">
      <c r="C144" s="261">
        <f>Qualifs!F10</f>
        <v>8</v>
      </c>
      <c r="D144" s="6"/>
      <c r="E144" s="6"/>
      <c r="F144" s="6"/>
      <c r="G144" s="6"/>
      <c r="H144" s="422"/>
      <c r="I144" s="422"/>
      <c r="L144" s="6">
        <v>128</v>
      </c>
      <c r="M144" s="423" t="str">
        <f>Qualifs!C140</f>
        <v>?</v>
      </c>
    </row>
    <row r="145" spans="1:15" ht="19.5" customHeight="1" thickBot="1" x14ac:dyDescent="0.3">
      <c r="C145" s="418" t="str">
        <f>C124</f>
        <v>Série 1</v>
      </c>
      <c r="D145" s="6"/>
      <c r="E145" s="6"/>
      <c r="F145" s="6"/>
      <c r="G145" s="6"/>
      <c r="H145" s="422"/>
      <c r="I145" s="422"/>
      <c r="L145" s="6">
        <v>129</v>
      </c>
      <c r="M145" s="423" t="str">
        <f>Qualifs!C141</f>
        <v>?</v>
      </c>
    </row>
    <row r="146" spans="1:15" ht="19.5" customHeight="1" thickBot="1" x14ac:dyDescent="0.3">
      <c r="A146" s="6">
        <f>A125+1</f>
        <v>8</v>
      </c>
      <c r="C146" s="423" t="str">
        <f>VLOOKUP(A146,nom,2,FALSE)</f>
        <v>VERITE ALEXIS</v>
      </c>
      <c r="D146" s="425"/>
      <c r="E146" s="425">
        <v>1</v>
      </c>
      <c r="F146" s="425">
        <v>2</v>
      </c>
      <c r="G146" s="425">
        <v>3</v>
      </c>
      <c r="H146" s="426" t="s">
        <v>129</v>
      </c>
      <c r="I146" s="426" t="s">
        <v>130</v>
      </c>
      <c r="L146" s="6">
        <v>130</v>
      </c>
      <c r="M146" s="423" t="str">
        <f>Qualifs!C142</f>
        <v>?</v>
      </c>
    </row>
    <row r="147" spans="1:15" ht="19.5" customHeight="1" thickBot="1" x14ac:dyDescent="0.3">
      <c r="C147" s="423"/>
      <c r="D147" s="12" t="s">
        <v>131</v>
      </c>
      <c r="E147" s="12"/>
      <c r="F147" s="12"/>
      <c r="G147" s="12"/>
      <c r="H147" s="565"/>
      <c r="I147" s="12"/>
      <c r="L147" s="6">
        <v>131</v>
      </c>
      <c r="M147" s="423" t="str">
        <f>Qualifs!C143</f>
        <v>?</v>
      </c>
    </row>
    <row r="148" spans="1:15" ht="19.5" customHeight="1" thickBot="1" x14ac:dyDescent="0.3">
      <c r="C148" s="418"/>
      <c r="D148" s="12" t="s">
        <v>132</v>
      </c>
      <c r="E148" s="12"/>
      <c r="F148" s="12"/>
      <c r="G148" s="12"/>
      <c r="H148" s="565"/>
      <c r="I148" s="565"/>
      <c r="L148" s="6">
        <v>132</v>
      </c>
      <c r="M148" s="423" t="str">
        <f>Qualifs!C144</f>
        <v>?</v>
      </c>
    </row>
    <row r="149" spans="1:15" ht="19.5" customHeight="1" thickBot="1" x14ac:dyDescent="0.3">
      <c r="C149" s="418"/>
      <c r="D149" s="12" t="s">
        <v>133</v>
      </c>
      <c r="E149" s="12"/>
      <c r="F149" s="12"/>
      <c r="G149" s="12"/>
      <c r="H149" s="565"/>
      <c r="I149" s="565"/>
      <c r="L149" s="6">
        <v>133</v>
      </c>
      <c r="M149" s="423" t="str">
        <f>Qualifs!C145</f>
        <v>?</v>
      </c>
    </row>
    <row r="150" spans="1:15" ht="19.5" customHeight="1" thickBot="1" x14ac:dyDescent="0.3">
      <c r="C150" s="418"/>
      <c r="D150" s="12" t="s">
        <v>134</v>
      </c>
      <c r="E150" s="12"/>
      <c r="F150" s="12"/>
      <c r="G150" s="12"/>
      <c r="H150" s="565"/>
      <c r="I150" s="565"/>
      <c r="L150" s="6">
        <v>134</v>
      </c>
      <c r="M150" s="423" t="str">
        <f>Qualifs!C146</f>
        <v>?</v>
      </c>
    </row>
    <row r="151" spans="1:15" ht="19.5" customHeight="1" thickBot="1" x14ac:dyDescent="0.3">
      <c r="C151" s="418"/>
      <c r="D151" s="12" t="s">
        <v>135</v>
      </c>
      <c r="E151" s="12"/>
      <c r="F151" s="12"/>
      <c r="G151" s="12"/>
      <c r="H151" s="565"/>
      <c r="I151" s="565"/>
      <c r="L151" s="6">
        <v>135</v>
      </c>
      <c r="M151" s="423" t="str">
        <f>Qualifs!C147</f>
        <v>?</v>
      </c>
    </row>
    <row r="152" spans="1:15" ht="19.5" customHeight="1" thickBot="1" x14ac:dyDescent="0.3">
      <c r="C152" s="418"/>
      <c r="D152" s="12" t="s">
        <v>136</v>
      </c>
      <c r="E152" s="12"/>
      <c r="F152" s="12"/>
      <c r="G152" s="12"/>
      <c r="H152" s="565"/>
      <c r="I152" s="565"/>
      <c r="J152" s="427"/>
      <c r="L152" s="6">
        <v>136</v>
      </c>
      <c r="M152" s="423" t="str">
        <f>Qualifs!C148</f>
        <v>?</v>
      </c>
    </row>
    <row r="153" spans="1:15" ht="19.5" customHeight="1" thickBot="1" x14ac:dyDescent="0.3">
      <c r="C153" s="418"/>
      <c r="D153" s="12" t="s">
        <v>137</v>
      </c>
      <c r="E153" s="12"/>
      <c r="F153" s="12"/>
      <c r="G153" s="12"/>
      <c r="H153" s="565"/>
      <c r="I153" s="565"/>
      <c r="J153" s="427"/>
      <c r="L153" s="6">
        <v>137</v>
      </c>
      <c r="M153" s="423" t="str">
        <f>Qualifs!C149</f>
        <v>?</v>
      </c>
    </row>
    <row r="154" spans="1:15" ht="19.5" customHeight="1" thickBot="1" x14ac:dyDescent="0.3">
      <c r="C154" s="418"/>
      <c r="D154" s="12" t="s">
        <v>138</v>
      </c>
      <c r="E154" s="12"/>
      <c r="F154" s="12"/>
      <c r="G154" s="12"/>
      <c r="H154" s="565"/>
      <c r="I154" s="565"/>
      <c r="J154" s="427"/>
      <c r="L154" s="6">
        <v>138</v>
      </c>
      <c r="M154" s="423" t="str">
        <f>Qualifs!C150</f>
        <v>?</v>
      </c>
    </row>
    <row r="155" spans="1:15" ht="19.5" customHeight="1" thickBot="1" x14ac:dyDescent="0.3">
      <c r="C155" s="418"/>
      <c r="D155" s="12" t="s">
        <v>139</v>
      </c>
      <c r="E155" s="12"/>
      <c r="F155" s="12"/>
      <c r="G155" s="12"/>
      <c r="H155" s="565"/>
      <c r="I155" s="565"/>
      <c r="J155" s="427"/>
      <c r="L155" s="6">
        <v>139</v>
      </c>
      <c r="M155" s="423" t="str">
        <f>Qualifs!C151</f>
        <v>?</v>
      </c>
    </row>
    <row r="156" spans="1:15" ht="19.5" customHeight="1" thickBot="1" x14ac:dyDescent="0.3">
      <c r="C156" s="418"/>
      <c r="D156" s="12" t="s">
        <v>140</v>
      </c>
      <c r="E156" s="12"/>
      <c r="F156" s="12"/>
      <c r="G156" s="12"/>
      <c r="H156" s="565"/>
      <c r="I156" s="565"/>
      <c r="L156" s="6">
        <v>140</v>
      </c>
      <c r="M156" s="423" t="str">
        <f>Qualifs!C152</f>
        <v>?</v>
      </c>
    </row>
    <row r="157" spans="1:15" ht="19.5" customHeight="1" thickBot="1" x14ac:dyDescent="0.3">
      <c r="C157" s="418"/>
      <c r="D157" s="7"/>
      <c r="E157" s="7"/>
      <c r="F157" s="7"/>
      <c r="G157" s="7"/>
      <c r="H157" s="7"/>
      <c r="I157" s="7"/>
      <c r="L157" s="6">
        <v>141</v>
      </c>
      <c r="M157" s="423" t="str">
        <f>Qualifs!C153</f>
        <v>?</v>
      </c>
    </row>
    <row r="158" spans="1:15" ht="19.5" customHeight="1" thickBot="1" x14ac:dyDescent="0.3">
      <c r="C158" s="418"/>
      <c r="D158" s="7"/>
      <c r="E158" s="7"/>
      <c r="F158" s="426" t="s">
        <v>129</v>
      </c>
      <c r="G158" s="7"/>
      <c r="H158" s="7"/>
      <c r="I158" s="7"/>
      <c r="L158" s="6">
        <v>142</v>
      </c>
      <c r="M158" s="423" t="str">
        <f>Qualifs!C154</f>
        <v>?</v>
      </c>
    </row>
    <row r="159" spans="1:15" ht="19.5" customHeight="1" thickBot="1" x14ac:dyDescent="0.3">
      <c r="C159" s="418"/>
      <c r="D159" s="7"/>
      <c r="E159" s="7"/>
      <c r="F159" s="565"/>
      <c r="G159" s="7"/>
      <c r="H159" s="7"/>
      <c r="I159" s="7"/>
      <c r="L159" s="6">
        <v>143</v>
      </c>
      <c r="M159" s="423" t="str">
        <f>Qualifs!C155</f>
        <v>?</v>
      </c>
      <c r="O159" s="423"/>
    </row>
    <row r="160" spans="1:15" ht="19.5" customHeight="1" x14ac:dyDescent="0.25">
      <c r="C160" s="417" t="s">
        <v>128</v>
      </c>
      <c r="D160" s="418"/>
      <c r="E160" s="418"/>
      <c r="F160" s="419"/>
      <c r="G160" s="419"/>
      <c r="H160" s="420"/>
      <c r="I160" s="420"/>
      <c r="L160" s="6">
        <v>144</v>
      </c>
      <c r="M160" s="423" t="str">
        <f>Qualifs!C156</f>
        <v>?</v>
      </c>
    </row>
    <row r="161" spans="1:10" ht="19.5" customHeight="1" x14ac:dyDescent="0.25">
      <c r="C161" s="418"/>
      <c r="D161" s="6"/>
      <c r="E161" s="6"/>
      <c r="F161" s="6"/>
      <c r="G161" s="6"/>
      <c r="H161" s="422"/>
      <c r="I161" s="422"/>
    </row>
    <row r="162" spans="1:10" ht="19.5" customHeight="1" x14ac:dyDescent="0.25">
      <c r="C162" s="261">
        <f>Qualifs!F11</f>
        <v>9</v>
      </c>
      <c r="D162" s="6"/>
      <c r="E162" s="6"/>
      <c r="F162" s="6"/>
      <c r="G162" s="6"/>
      <c r="H162" s="422"/>
      <c r="I162" s="422"/>
    </row>
    <row r="163" spans="1:10" ht="19.5" customHeight="1" thickBot="1" x14ac:dyDescent="0.3">
      <c r="C163" s="418" t="str">
        <f>C145</f>
        <v>Série 1</v>
      </c>
      <c r="D163" s="6"/>
      <c r="E163" s="6"/>
      <c r="F163" s="6"/>
      <c r="G163" s="6"/>
      <c r="H163" s="422"/>
      <c r="I163" s="422"/>
    </row>
    <row r="164" spans="1:10" ht="19.5" customHeight="1" thickBot="1" x14ac:dyDescent="0.3">
      <c r="A164" s="6">
        <f>A146+1</f>
        <v>9</v>
      </c>
      <c r="C164" s="423" t="str">
        <f>VLOOKUP(A164,nom,2,FALSE)</f>
        <v>MACREZ VALENTIN</v>
      </c>
      <c r="D164" s="425"/>
      <c r="E164" s="425">
        <v>1</v>
      </c>
      <c r="F164" s="425">
        <v>2</v>
      </c>
      <c r="G164" s="425">
        <v>3</v>
      </c>
      <c r="H164" s="426" t="s">
        <v>129</v>
      </c>
      <c r="I164" s="426" t="s">
        <v>130</v>
      </c>
    </row>
    <row r="165" spans="1:10" ht="19.5" customHeight="1" x14ac:dyDescent="0.25">
      <c r="C165" s="423"/>
      <c r="D165" s="12" t="s">
        <v>131</v>
      </c>
      <c r="E165" s="12"/>
      <c r="F165" s="12"/>
      <c r="G165" s="12"/>
      <c r="H165" s="565"/>
      <c r="I165" s="12"/>
    </row>
    <row r="166" spans="1:10" ht="19.5" customHeight="1" x14ac:dyDescent="0.25">
      <c r="C166" s="418"/>
      <c r="D166" s="12" t="s">
        <v>132</v>
      </c>
      <c r="E166" s="12"/>
      <c r="F166" s="12"/>
      <c r="G166" s="12"/>
      <c r="H166" s="565"/>
      <c r="I166" s="565"/>
    </row>
    <row r="167" spans="1:10" ht="19.5" customHeight="1" x14ac:dyDescent="0.25">
      <c r="C167" s="418"/>
      <c r="D167" s="12" t="s">
        <v>133</v>
      </c>
      <c r="E167" s="12"/>
      <c r="F167" s="12"/>
      <c r="G167" s="12"/>
      <c r="H167" s="565"/>
      <c r="I167" s="565"/>
    </row>
    <row r="168" spans="1:10" ht="19.5" customHeight="1" x14ac:dyDescent="0.25">
      <c r="C168" s="418"/>
      <c r="D168" s="12" t="s">
        <v>134</v>
      </c>
      <c r="E168" s="12"/>
      <c r="F168" s="12"/>
      <c r="G168" s="12"/>
      <c r="H168" s="565"/>
      <c r="I168" s="565"/>
    </row>
    <row r="169" spans="1:10" ht="19.5" customHeight="1" x14ac:dyDescent="0.25">
      <c r="C169" s="418"/>
      <c r="D169" s="12" t="s">
        <v>135</v>
      </c>
      <c r="E169" s="12"/>
      <c r="F169" s="12"/>
      <c r="G169" s="12"/>
      <c r="H169" s="565"/>
      <c r="I169" s="565"/>
    </row>
    <row r="170" spans="1:10" ht="19.5" customHeight="1" x14ac:dyDescent="0.25">
      <c r="C170" s="418"/>
      <c r="D170" s="12" t="s">
        <v>136</v>
      </c>
      <c r="E170" s="12"/>
      <c r="F170" s="12"/>
      <c r="G170" s="12"/>
      <c r="H170" s="565"/>
      <c r="I170" s="565"/>
      <c r="J170" s="427"/>
    </row>
    <row r="171" spans="1:10" ht="19.5" customHeight="1" x14ac:dyDescent="0.25">
      <c r="C171" s="418"/>
      <c r="D171" s="12" t="s">
        <v>137</v>
      </c>
      <c r="E171" s="12"/>
      <c r="F171" s="12"/>
      <c r="G171" s="12"/>
      <c r="H171" s="565"/>
      <c r="I171" s="565"/>
      <c r="J171" s="427"/>
    </row>
    <row r="172" spans="1:10" ht="19.5" customHeight="1" x14ac:dyDescent="0.25">
      <c r="C172" s="418"/>
      <c r="D172" s="12" t="s">
        <v>138</v>
      </c>
      <c r="E172" s="12"/>
      <c r="F172" s="12"/>
      <c r="G172" s="12"/>
      <c r="H172" s="565"/>
      <c r="I172" s="565"/>
      <c r="J172" s="427"/>
    </row>
    <row r="173" spans="1:10" ht="19.5" customHeight="1" x14ac:dyDescent="0.25">
      <c r="C173" s="418"/>
      <c r="D173" s="12" t="s">
        <v>139</v>
      </c>
      <c r="E173" s="12"/>
      <c r="F173" s="12"/>
      <c r="G173" s="12"/>
      <c r="H173" s="565"/>
      <c r="I173" s="565"/>
      <c r="J173" s="427"/>
    </row>
    <row r="174" spans="1:10" ht="19.5" customHeight="1" x14ac:dyDescent="0.25">
      <c r="C174" s="418"/>
      <c r="D174" s="12" t="s">
        <v>140</v>
      </c>
      <c r="E174" s="12"/>
      <c r="F174" s="12"/>
      <c r="G174" s="12"/>
      <c r="H174" s="565"/>
      <c r="I174" s="565"/>
    </row>
    <row r="175" spans="1:10" ht="19.5" customHeight="1" x14ac:dyDescent="0.25">
      <c r="C175" s="418"/>
      <c r="D175" s="7"/>
      <c r="E175" s="7"/>
      <c r="F175" s="7"/>
      <c r="G175" s="7"/>
      <c r="H175" s="7"/>
      <c r="I175" s="7"/>
    </row>
    <row r="176" spans="1:10" ht="19.5" customHeight="1" x14ac:dyDescent="0.25">
      <c r="C176" s="418"/>
      <c r="D176" s="7"/>
      <c r="E176" s="7"/>
      <c r="F176" s="426" t="s">
        <v>129</v>
      </c>
      <c r="G176" s="7"/>
      <c r="H176" s="7"/>
      <c r="I176" s="7"/>
    </row>
    <row r="177" spans="1:10" ht="19.5" customHeight="1" x14ac:dyDescent="0.25">
      <c r="C177" s="418"/>
      <c r="D177" s="7"/>
      <c r="E177" s="7"/>
      <c r="F177" s="565"/>
      <c r="G177" s="7"/>
      <c r="H177" s="7"/>
      <c r="I177" s="7"/>
    </row>
    <row r="178" spans="1:10" ht="19.5" customHeight="1" x14ac:dyDescent="0.25">
      <c r="C178" s="418"/>
      <c r="D178" s="7"/>
      <c r="E178" s="7"/>
      <c r="F178" s="7"/>
      <c r="G178" s="7"/>
      <c r="H178" s="7"/>
      <c r="I178" s="7"/>
    </row>
    <row r="179" spans="1:10" ht="19.5" customHeight="1" x14ac:dyDescent="0.25">
      <c r="C179" s="418"/>
      <c r="D179" s="7"/>
      <c r="E179" s="7"/>
      <c r="F179" s="7"/>
      <c r="G179" s="7"/>
      <c r="H179" s="7"/>
      <c r="I179" s="7"/>
    </row>
    <row r="180" spans="1:10" ht="19.5" customHeight="1" x14ac:dyDescent="0.25">
      <c r="H180" s="421"/>
      <c r="I180" s="421"/>
    </row>
    <row r="181" spans="1:10" ht="19.5" customHeight="1" x14ac:dyDescent="0.25">
      <c r="C181" s="417" t="s">
        <v>128</v>
      </c>
      <c r="D181" s="418"/>
      <c r="E181" s="418"/>
      <c r="F181" s="419"/>
      <c r="G181" s="419"/>
      <c r="H181" s="420"/>
      <c r="I181" s="420"/>
    </row>
    <row r="182" spans="1:10" ht="19.5" customHeight="1" x14ac:dyDescent="0.25">
      <c r="C182" s="418"/>
      <c r="D182" s="6"/>
      <c r="E182" s="6"/>
      <c r="F182" s="6"/>
      <c r="G182" s="6"/>
      <c r="H182" s="422"/>
      <c r="I182" s="422"/>
    </row>
    <row r="183" spans="1:10" ht="19.5" customHeight="1" x14ac:dyDescent="0.25">
      <c r="C183" s="261">
        <f>Qualifs!F12</f>
        <v>10</v>
      </c>
      <c r="D183" s="6"/>
      <c r="E183" s="6"/>
      <c r="F183" s="6"/>
      <c r="G183" s="6"/>
      <c r="H183" s="422"/>
      <c r="I183" s="422"/>
    </row>
    <row r="184" spans="1:10" ht="19.5" customHeight="1" thickBot="1" x14ac:dyDescent="0.3">
      <c r="C184" s="418" t="str">
        <f>C163</f>
        <v>Série 1</v>
      </c>
      <c r="D184" s="6"/>
      <c r="E184" s="6"/>
      <c r="F184" s="6"/>
      <c r="G184" s="6"/>
      <c r="H184" s="422"/>
      <c r="I184" s="422"/>
    </row>
    <row r="185" spans="1:10" ht="19.5" customHeight="1" thickBot="1" x14ac:dyDescent="0.3">
      <c r="A185" s="6">
        <f>A164+1</f>
        <v>10</v>
      </c>
      <c r="C185" s="423" t="str">
        <f>VLOOKUP(A185,nom,2,FALSE)</f>
        <v>GOYEC LUDOVIC</v>
      </c>
      <c r="D185" s="425"/>
      <c r="E185" s="425">
        <v>1</v>
      </c>
      <c r="F185" s="425">
        <v>2</v>
      </c>
      <c r="G185" s="425">
        <v>3</v>
      </c>
      <c r="H185" s="426" t="s">
        <v>129</v>
      </c>
      <c r="I185" s="426" t="s">
        <v>130</v>
      </c>
    </row>
    <row r="186" spans="1:10" ht="19.5" customHeight="1" x14ac:dyDescent="0.25">
      <c r="C186" s="423"/>
      <c r="D186" s="12" t="s">
        <v>131</v>
      </c>
      <c r="E186" s="12"/>
      <c r="F186" s="12"/>
      <c r="G186" s="12"/>
      <c r="H186" s="565"/>
      <c r="I186" s="12"/>
    </row>
    <row r="187" spans="1:10" ht="19.5" customHeight="1" x14ac:dyDescent="0.25">
      <c r="C187" s="418"/>
      <c r="D187" s="12" t="s">
        <v>132</v>
      </c>
      <c r="E187" s="12"/>
      <c r="F187" s="12"/>
      <c r="G187" s="12"/>
      <c r="H187" s="565"/>
      <c r="I187" s="565"/>
    </row>
    <row r="188" spans="1:10" ht="19.5" customHeight="1" x14ac:dyDescent="0.25">
      <c r="C188" s="418"/>
      <c r="D188" s="12" t="s">
        <v>133</v>
      </c>
      <c r="E188" s="12"/>
      <c r="F188" s="12"/>
      <c r="G188" s="12"/>
      <c r="H188" s="565"/>
      <c r="I188" s="565"/>
    </row>
    <row r="189" spans="1:10" ht="19.5" customHeight="1" x14ac:dyDescent="0.25">
      <c r="C189" s="418"/>
      <c r="D189" s="12" t="s">
        <v>134</v>
      </c>
      <c r="E189" s="12"/>
      <c r="F189" s="12"/>
      <c r="G189" s="12"/>
      <c r="H189" s="565"/>
      <c r="I189" s="565"/>
    </row>
    <row r="190" spans="1:10" ht="19.5" customHeight="1" x14ac:dyDescent="0.25">
      <c r="C190" s="418"/>
      <c r="D190" s="12" t="s">
        <v>135</v>
      </c>
      <c r="E190" s="12"/>
      <c r="F190" s="12"/>
      <c r="G190" s="12"/>
      <c r="H190" s="565"/>
      <c r="I190" s="565"/>
    </row>
    <row r="191" spans="1:10" ht="19.5" customHeight="1" x14ac:dyDescent="0.25">
      <c r="C191" s="418"/>
      <c r="D191" s="12" t="s">
        <v>136</v>
      </c>
      <c r="E191" s="12"/>
      <c r="F191" s="12"/>
      <c r="G191" s="12"/>
      <c r="H191" s="565"/>
      <c r="I191" s="565"/>
      <c r="J191" s="427"/>
    </row>
    <row r="192" spans="1:10" ht="19.5" customHeight="1" x14ac:dyDescent="0.25">
      <c r="C192" s="418"/>
      <c r="D192" s="12" t="s">
        <v>137</v>
      </c>
      <c r="E192" s="12"/>
      <c r="F192" s="12"/>
      <c r="G192" s="12"/>
      <c r="H192" s="565"/>
      <c r="I192" s="565"/>
      <c r="J192" s="427"/>
    </row>
    <row r="193" spans="1:10" ht="19.5" customHeight="1" x14ac:dyDescent="0.25">
      <c r="C193" s="418"/>
      <c r="D193" s="12" t="s">
        <v>138</v>
      </c>
      <c r="E193" s="12"/>
      <c r="F193" s="12"/>
      <c r="G193" s="12"/>
      <c r="H193" s="565"/>
      <c r="I193" s="565"/>
      <c r="J193" s="427"/>
    </row>
    <row r="194" spans="1:10" ht="19.5" customHeight="1" x14ac:dyDescent="0.25">
      <c r="C194" s="418"/>
      <c r="D194" s="12" t="s">
        <v>139</v>
      </c>
      <c r="E194" s="12"/>
      <c r="F194" s="12"/>
      <c r="G194" s="12"/>
      <c r="H194" s="565"/>
      <c r="I194" s="565"/>
      <c r="J194" s="427"/>
    </row>
    <row r="195" spans="1:10" ht="19.5" customHeight="1" x14ac:dyDescent="0.25">
      <c r="C195" s="418"/>
      <c r="D195" s="12" t="s">
        <v>140</v>
      </c>
      <c r="E195" s="12"/>
      <c r="F195" s="12"/>
      <c r="G195" s="12"/>
      <c r="H195" s="565"/>
      <c r="I195" s="565"/>
    </row>
    <row r="196" spans="1:10" ht="19.5" customHeight="1" x14ac:dyDescent="0.25">
      <c r="C196" s="418"/>
      <c r="D196" s="7"/>
      <c r="E196" s="7"/>
      <c r="F196" s="7"/>
      <c r="G196" s="7"/>
      <c r="H196" s="7"/>
      <c r="I196" s="7"/>
    </row>
    <row r="197" spans="1:10" ht="19.5" customHeight="1" x14ac:dyDescent="0.25">
      <c r="C197" s="418"/>
      <c r="D197" s="7"/>
      <c r="E197" s="7"/>
      <c r="F197" s="426" t="s">
        <v>129</v>
      </c>
      <c r="G197" s="7"/>
      <c r="H197" s="566"/>
      <c r="I197" s="7"/>
    </row>
    <row r="198" spans="1:10" ht="19.5" customHeight="1" x14ac:dyDescent="0.25">
      <c r="C198" s="418"/>
      <c r="D198" s="7"/>
      <c r="E198" s="7"/>
      <c r="F198" s="565"/>
      <c r="G198" s="7"/>
      <c r="H198" s="7"/>
      <c r="I198" s="7"/>
    </row>
    <row r="199" spans="1:10" ht="19.5" customHeight="1" x14ac:dyDescent="0.25">
      <c r="C199" s="417" t="s">
        <v>128</v>
      </c>
      <c r="D199" s="418"/>
      <c r="E199" s="418"/>
      <c r="F199" s="419"/>
      <c r="G199" s="419"/>
      <c r="H199" s="420"/>
      <c r="I199" s="420"/>
    </row>
    <row r="200" spans="1:10" ht="19.5" customHeight="1" x14ac:dyDescent="0.25">
      <c r="C200" s="418"/>
      <c r="D200" s="6"/>
      <c r="E200" s="6"/>
      <c r="F200" s="6"/>
      <c r="G200" s="6"/>
      <c r="H200" s="422"/>
      <c r="I200" s="422"/>
    </row>
    <row r="201" spans="1:10" ht="19.5" customHeight="1" x14ac:dyDescent="0.25">
      <c r="C201" s="261">
        <f>Qualifs!F13</f>
        <v>11</v>
      </c>
      <c r="D201" s="6"/>
      <c r="E201" s="6"/>
      <c r="F201" s="6"/>
      <c r="G201" s="6"/>
      <c r="H201" s="422"/>
      <c r="I201" s="422"/>
    </row>
    <row r="202" spans="1:10" ht="19.5" customHeight="1" thickBot="1" x14ac:dyDescent="0.3">
      <c r="C202" s="418" t="str">
        <f>C184</f>
        <v>Série 1</v>
      </c>
      <c r="D202" s="6"/>
      <c r="E202" s="6"/>
      <c r="F202" s="6"/>
      <c r="G202" s="6"/>
      <c r="H202" s="422"/>
      <c r="I202" s="422"/>
    </row>
    <row r="203" spans="1:10" ht="19.5" customHeight="1" thickBot="1" x14ac:dyDescent="0.3">
      <c r="A203" s="6">
        <f>A185+1</f>
        <v>11</v>
      </c>
      <c r="C203" s="423" t="str">
        <f>VLOOKUP(A203,nom,2,FALSE)</f>
        <v>PEINET NOEL</v>
      </c>
      <c r="D203" s="425"/>
      <c r="E203" s="425">
        <v>1</v>
      </c>
      <c r="F203" s="425">
        <v>2</v>
      </c>
      <c r="G203" s="425">
        <v>3</v>
      </c>
      <c r="H203" s="426" t="s">
        <v>129</v>
      </c>
      <c r="I203" s="426" t="s">
        <v>130</v>
      </c>
    </row>
    <row r="204" spans="1:10" ht="19.5" customHeight="1" x14ac:dyDescent="0.25">
      <c r="C204" s="423"/>
      <c r="D204" s="12" t="s">
        <v>131</v>
      </c>
      <c r="E204" s="12"/>
      <c r="F204" s="12"/>
      <c r="G204" s="12"/>
      <c r="H204" s="565"/>
      <c r="I204" s="12"/>
    </row>
    <row r="205" spans="1:10" ht="19.5" customHeight="1" x14ac:dyDescent="0.25">
      <c r="C205" s="418"/>
      <c r="D205" s="12" t="s">
        <v>132</v>
      </c>
      <c r="E205" s="12"/>
      <c r="F205" s="12"/>
      <c r="G205" s="12"/>
      <c r="H205" s="565"/>
      <c r="I205" s="565"/>
    </row>
    <row r="206" spans="1:10" ht="19.5" customHeight="1" x14ac:dyDescent="0.25">
      <c r="C206" s="418"/>
      <c r="D206" s="12" t="s">
        <v>133</v>
      </c>
      <c r="E206" s="12"/>
      <c r="F206" s="12"/>
      <c r="G206" s="12"/>
      <c r="H206" s="565"/>
      <c r="I206" s="565"/>
    </row>
    <row r="207" spans="1:10" ht="19.5" customHeight="1" x14ac:dyDescent="0.25">
      <c r="C207" s="418"/>
      <c r="D207" s="12" t="s">
        <v>134</v>
      </c>
      <c r="E207" s="12"/>
      <c r="F207" s="12"/>
      <c r="G207" s="12"/>
      <c r="H207" s="565"/>
      <c r="I207" s="565"/>
    </row>
    <row r="208" spans="1:10" ht="19.5" customHeight="1" x14ac:dyDescent="0.25">
      <c r="C208" s="418"/>
      <c r="D208" s="12" t="s">
        <v>135</v>
      </c>
      <c r="E208" s="12"/>
      <c r="F208" s="12"/>
      <c r="G208" s="12"/>
      <c r="H208" s="565"/>
      <c r="I208" s="565"/>
    </row>
    <row r="209" spans="1:10" ht="19.5" customHeight="1" x14ac:dyDescent="0.25">
      <c r="C209" s="418"/>
      <c r="D209" s="12" t="s">
        <v>136</v>
      </c>
      <c r="E209" s="12"/>
      <c r="F209" s="12"/>
      <c r="G209" s="12"/>
      <c r="H209" s="565"/>
      <c r="I209" s="565"/>
      <c r="J209" s="427"/>
    </row>
    <row r="210" spans="1:10" ht="19.5" customHeight="1" x14ac:dyDescent="0.25">
      <c r="C210" s="418"/>
      <c r="D210" s="12" t="s">
        <v>137</v>
      </c>
      <c r="E210" s="12"/>
      <c r="F210" s="12"/>
      <c r="G210" s="12"/>
      <c r="H210" s="565"/>
      <c r="I210" s="565"/>
      <c r="J210" s="427"/>
    </row>
    <row r="211" spans="1:10" ht="19.5" customHeight="1" x14ac:dyDescent="0.25">
      <c r="C211" s="418"/>
      <c r="D211" s="12" t="s">
        <v>138</v>
      </c>
      <c r="E211" s="12"/>
      <c r="F211" s="12"/>
      <c r="G211" s="12"/>
      <c r="H211" s="565"/>
      <c r="I211" s="565"/>
      <c r="J211" s="427"/>
    </row>
    <row r="212" spans="1:10" ht="19.5" customHeight="1" x14ac:dyDescent="0.25">
      <c r="C212" s="418"/>
      <c r="D212" s="12" t="s">
        <v>139</v>
      </c>
      <c r="E212" s="12"/>
      <c r="F212" s="12"/>
      <c r="G212" s="12"/>
      <c r="H212" s="565"/>
      <c r="I212" s="565"/>
      <c r="J212" s="427"/>
    </row>
    <row r="213" spans="1:10" ht="19.5" customHeight="1" x14ac:dyDescent="0.25">
      <c r="C213" s="418"/>
      <c r="D213" s="12" t="s">
        <v>140</v>
      </c>
      <c r="E213" s="12"/>
      <c r="F213" s="12"/>
      <c r="G213" s="12"/>
      <c r="H213" s="565"/>
      <c r="I213" s="565"/>
    </row>
    <row r="214" spans="1:10" ht="19.5" customHeight="1" x14ac:dyDescent="0.25">
      <c r="C214" s="418"/>
      <c r="D214" s="7"/>
      <c r="E214" s="7"/>
      <c r="F214" s="7"/>
      <c r="G214" s="7"/>
      <c r="H214" s="7"/>
      <c r="I214" s="7"/>
    </row>
    <row r="215" spans="1:10" ht="19.5" customHeight="1" x14ac:dyDescent="0.25">
      <c r="C215" s="418"/>
      <c r="D215" s="7"/>
      <c r="E215" s="7"/>
      <c r="F215" s="426" t="s">
        <v>129</v>
      </c>
      <c r="G215" s="7"/>
      <c r="H215" s="7"/>
      <c r="I215" s="7"/>
    </row>
    <row r="216" spans="1:10" ht="19.5" customHeight="1" x14ac:dyDescent="0.25">
      <c r="C216" s="418"/>
      <c r="D216" s="7"/>
      <c r="E216" s="7"/>
      <c r="F216" s="565"/>
      <c r="G216" s="7"/>
      <c r="H216" s="7"/>
      <c r="I216" s="7"/>
    </row>
    <row r="217" spans="1:10" ht="19.5" customHeight="1" x14ac:dyDescent="0.25">
      <c r="C217" s="418"/>
      <c r="D217" s="7"/>
      <c r="E217" s="7"/>
      <c r="F217" s="7"/>
      <c r="G217" s="7"/>
      <c r="H217" s="566"/>
      <c r="I217" s="7"/>
    </row>
    <row r="218" spans="1:10" ht="19.5" customHeight="1" x14ac:dyDescent="0.25">
      <c r="C218" s="418"/>
      <c r="D218" s="7"/>
      <c r="E218" s="7"/>
      <c r="F218" s="7"/>
      <c r="G218" s="7"/>
      <c r="H218" s="7"/>
      <c r="I218" s="7"/>
    </row>
    <row r="219" spans="1:10" ht="19.5" customHeight="1" x14ac:dyDescent="0.25">
      <c r="H219" s="421"/>
      <c r="I219" s="421"/>
    </row>
    <row r="220" spans="1:10" ht="19.5" customHeight="1" x14ac:dyDescent="0.25">
      <c r="C220" s="417" t="s">
        <v>128</v>
      </c>
      <c r="D220" s="418"/>
      <c r="E220" s="418"/>
      <c r="F220" s="419"/>
      <c r="G220" s="419"/>
      <c r="H220" s="420"/>
      <c r="I220" s="420"/>
    </row>
    <row r="221" spans="1:10" ht="19.5" customHeight="1" x14ac:dyDescent="0.25">
      <c r="C221" s="418"/>
      <c r="D221" s="6"/>
      <c r="E221" s="6"/>
      <c r="F221" s="6"/>
      <c r="G221" s="6"/>
      <c r="H221" s="422"/>
      <c r="I221" s="422"/>
    </row>
    <row r="222" spans="1:10" ht="19.5" customHeight="1" x14ac:dyDescent="0.25">
      <c r="C222" s="261">
        <f>Qualifs!F14</f>
        <v>12</v>
      </c>
      <c r="D222" s="6"/>
      <c r="E222" s="6"/>
      <c r="F222" s="6"/>
      <c r="G222" s="6"/>
      <c r="H222" s="422"/>
      <c r="I222" s="422"/>
    </row>
    <row r="223" spans="1:10" ht="19.5" customHeight="1" thickBot="1" x14ac:dyDescent="0.3">
      <c r="C223" s="418" t="str">
        <f>C202</f>
        <v>Série 1</v>
      </c>
      <c r="D223" s="6"/>
      <c r="E223" s="6"/>
      <c r="F223" s="6"/>
      <c r="G223" s="6"/>
      <c r="H223" s="422"/>
      <c r="I223" s="422"/>
    </row>
    <row r="224" spans="1:10" ht="19.5" customHeight="1" thickBot="1" x14ac:dyDescent="0.3">
      <c r="A224" s="6">
        <f>A203+1</f>
        <v>12</v>
      </c>
      <c r="C224" s="423" t="str">
        <f>VLOOKUP(A224,nom,2,FALSE)</f>
        <v>ANTONELLI KEVIN</v>
      </c>
      <c r="D224" s="425"/>
      <c r="E224" s="425">
        <v>1</v>
      </c>
      <c r="F224" s="425">
        <v>2</v>
      </c>
      <c r="G224" s="425">
        <v>3</v>
      </c>
      <c r="H224" s="426" t="s">
        <v>129</v>
      </c>
      <c r="I224" s="426" t="s">
        <v>130</v>
      </c>
    </row>
    <row r="225" spans="3:10" ht="19.5" customHeight="1" x14ac:dyDescent="0.25">
      <c r="C225" s="423"/>
      <c r="D225" s="12" t="s">
        <v>131</v>
      </c>
      <c r="E225" s="12"/>
      <c r="F225" s="12"/>
      <c r="G225" s="12"/>
      <c r="H225" s="565"/>
      <c r="I225" s="12"/>
    </row>
    <row r="226" spans="3:10" ht="19.5" customHeight="1" x14ac:dyDescent="0.25">
      <c r="C226" s="418"/>
      <c r="D226" s="12" t="s">
        <v>132</v>
      </c>
      <c r="E226" s="12"/>
      <c r="F226" s="12"/>
      <c r="G226" s="12"/>
      <c r="H226" s="565"/>
      <c r="I226" s="565"/>
    </row>
    <row r="227" spans="3:10" ht="19.5" customHeight="1" x14ac:dyDescent="0.25">
      <c r="C227" s="418"/>
      <c r="D227" s="12" t="s">
        <v>133</v>
      </c>
      <c r="E227" s="12"/>
      <c r="F227" s="12"/>
      <c r="G227" s="12"/>
      <c r="H227" s="565"/>
      <c r="I227" s="565"/>
    </row>
    <row r="228" spans="3:10" ht="19.5" customHeight="1" x14ac:dyDescent="0.25">
      <c r="C228" s="418"/>
      <c r="D228" s="12" t="s">
        <v>134</v>
      </c>
      <c r="E228" s="12"/>
      <c r="F228" s="12"/>
      <c r="G228" s="12"/>
      <c r="H228" s="565"/>
      <c r="I228" s="565"/>
    </row>
    <row r="229" spans="3:10" ht="19.5" customHeight="1" x14ac:dyDescent="0.25">
      <c r="C229" s="418"/>
      <c r="D229" s="12" t="s">
        <v>135</v>
      </c>
      <c r="E229" s="12"/>
      <c r="F229" s="12"/>
      <c r="G229" s="12"/>
      <c r="H229" s="565"/>
      <c r="I229" s="565"/>
    </row>
    <row r="230" spans="3:10" ht="19.5" customHeight="1" x14ac:dyDescent="0.25">
      <c r="C230" s="418"/>
      <c r="D230" s="12" t="s">
        <v>136</v>
      </c>
      <c r="E230" s="12"/>
      <c r="F230" s="12"/>
      <c r="G230" s="12"/>
      <c r="H230" s="565"/>
      <c r="I230" s="565"/>
      <c r="J230" s="427"/>
    </row>
    <row r="231" spans="3:10" ht="19.5" customHeight="1" x14ac:dyDescent="0.25">
      <c r="C231" s="418"/>
      <c r="D231" s="12" t="s">
        <v>137</v>
      </c>
      <c r="E231" s="12"/>
      <c r="F231" s="12"/>
      <c r="G231" s="12"/>
      <c r="H231" s="565"/>
      <c r="I231" s="565"/>
      <c r="J231" s="427"/>
    </row>
    <row r="232" spans="3:10" ht="19.5" customHeight="1" x14ac:dyDescent="0.25">
      <c r="C232" s="418"/>
      <c r="D232" s="12" t="s">
        <v>138</v>
      </c>
      <c r="E232" s="12"/>
      <c r="F232" s="12"/>
      <c r="G232" s="12"/>
      <c r="H232" s="565"/>
      <c r="I232" s="565"/>
      <c r="J232" s="427"/>
    </row>
    <row r="233" spans="3:10" ht="19.5" customHeight="1" x14ac:dyDescent="0.25">
      <c r="C233" s="418"/>
      <c r="D233" s="12" t="s">
        <v>139</v>
      </c>
      <c r="E233" s="12"/>
      <c r="F233" s="12"/>
      <c r="G233" s="12"/>
      <c r="H233" s="565"/>
      <c r="I233" s="565"/>
      <c r="J233" s="427"/>
    </row>
    <row r="234" spans="3:10" ht="19.5" customHeight="1" x14ac:dyDescent="0.25">
      <c r="C234" s="418"/>
      <c r="D234" s="12" t="s">
        <v>140</v>
      </c>
      <c r="E234" s="12"/>
      <c r="F234" s="12"/>
      <c r="G234" s="12"/>
      <c r="H234" s="565"/>
      <c r="I234" s="565"/>
    </row>
    <row r="235" spans="3:10" ht="19.5" customHeight="1" x14ac:dyDescent="0.25">
      <c r="C235" s="418"/>
      <c r="D235" s="7"/>
      <c r="E235" s="7"/>
      <c r="F235" s="7"/>
      <c r="G235" s="7"/>
      <c r="H235" s="7"/>
      <c r="I235" s="7"/>
    </row>
    <row r="236" spans="3:10" ht="19.5" customHeight="1" x14ac:dyDescent="0.25">
      <c r="C236" s="418"/>
      <c r="D236" s="7"/>
      <c r="E236" s="7"/>
      <c r="F236" s="426" t="s">
        <v>129</v>
      </c>
      <c r="G236" s="7"/>
      <c r="H236" s="7"/>
      <c r="I236" s="7"/>
    </row>
    <row r="237" spans="3:10" ht="19.5" customHeight="1" x14ac:dyDescent="0.25">
      <c r="C237" s="418"/>
      <c r="D237" s="7"/>
      <c r="E237" s="7"/>
      <c r="F237" s="565"/>
      <c r="G237" s="7"/>
      <c r="H237" s="7"/>
      <c r="I237" s="7"/>
    </row>
    <row r="238" spans="3:10" ht="19.5" customHeight="1" x14ac:dyDescent="0.25">
      <c r="C238" s="417" t="s">
        <v>128</v>
      </c>
      <c r="D238" s="418"/>
      <c r="E238" s="418"/>
      <c r="F238" s="419"/>
      <c r="G238" s="419"/>
      <c r="H238" s="420"/>
      <c r="I238" s="420"/>
    </row>
    <row r="239" spans="3:10" ht="19.5" customHeight="1" x14ac:dyDescent="0.25">
      <c r="C239" s="418"/>
      <c r="D239" s="6"/>
      <c r="E239" s="6"/>
      <c r="F239" s="6"/>
      <c r="G239" s="6"/>
      <c r="H239" s="422"/>
      <c r="I239" s="422"/>
    </row>
    <row r="240" spans="3:10" ht="19.5" customHeight="1" x14ac:dyDescent="0.25">
      <c r="C240" s="261">
        <f>Qualifs!F15</f>
        <v>13</v>
      </c>
      <c r="D240" s="6"/>
      <c r="E240" s="6"/>
      <c r="F240" s="6"/>
      <c r="G240" s="6"/>
      <c r="H240" s="422"/>
      <c r="I240" s="422"/>
    </row>
    <row r="241" spans="1:10" ht="19.5" customHeight="1" thickBot="1" x14ac:dyDescent="0.3">
      <c r="C241" s="418" t="str">
        <f>C223</f>
        <v>Série 1</v>
      </c>
      <c r="D241" s="6"/>
      <c r="E241" s="6"/>
      <c r="F241" s="6"/>
      <c r="G241" s="6"/>
      <c r="H241" s="422"/>
      <c r="I241" s="422"/>
    </row>
    <row r="242" spans="1:10" ht="19.5" customHeight="1" thickBot="1" x14ac:dyDescent="0.3">
      <c r="A242" s="6">
        <f>A224+1</f>
        <v>13</v>
      </c>
      <c r="C242" s="423" t="str">
        <f>VLOOKUP(A242,nom,2,FALSE)</f>
        <v>DINOUARD MICKAEL</v>
      </c>
      <c r="D242" s="425"/>
      <c r="E242" s="425">
        <v>1</v>
      </c>
      <c r="F242" s="425">
        <v>2</v>
      </c>
      <c r="G242" s="425">
        <v>3</v>
      </c>
      <c r="H242" s="426" t="s">
        <v>129</v>
      </c>
      <c r="I242" s="426" t="s">
        <v>130</v>
      </c>
    </row>
    <row r="243" spans="1:10" ht="19.5" customHeight="1" x14ac:dyDescent="0.25">
      <c r="C243" s="423"/>
      <c r="D243" s="12" t="s">
        <v>131</v>
      </c>
      <c r="E243" s="12"/>
      <c r="F243" s="12"/>
      <c r="G243" s="12"/>
      <c r="H243" s="565"/>
      <c r="I243" s="12"/>
    </row>
    <row r="244" spans="1:10" ht="19.5" customHeight="1" x14ac:dyDescent="0.25">
      <c r="C244" s="418"/>
      <c r="D244" s="12" t="s">
        <v>132</v>
      </c>
      <c r="E244" s="12"/>
      <c r="F244" s="12"/>
      <c r="G244" s="12"/>
      <c r="H244" s="565"/>
      <c r="I244" s="565"/>
    </row>
    <row r="245" spans="1:10" ht="19.5" customHeight="1" x14ac:dyDescent="0.25">
      <c r="C245" s="418"/>
      <c r="D245" s="12" t="s">
        <v>133</v>
      </c>
      <c r="E245" s="12"/>
      <c r="F245" s="12"/>
      <c r="G245" s="12"/>
      <c r="H245" s="565"/>
      <c r="I245" s="565"/>
    </row>
    <row r="246" spans="1:10" ht="19.5" customHeight="1" x14ac:dyDescent="0.25">
      <c r="C246" s="418"/>
      <c r="D246" s="12" t="s">
        <v>134</v>
      </c>
      <c r="E246" s="12"/>
      <c r="F246" s="12"/>
      <c r="G246" s="12"/>
      <c r="H246" s="565"/>
      <c r="I246" s="565"/>
    </row>
    <row r="247" spans="1:10" ht="19.5" customHeight="1" x14ac:dyDescent="0.25">
      <c r="C247" s="418"/>
      <c r="D247" s="12" t="s">
        <v>135</v>
      </c>
      <c r="E247" s="12"/>
      <c r="F247" s="12"/>
      <c r="G247" s="12"/>
      <c r="H247" s="565"/>
      <c r="I247" s="565"/>
    </row>
    <row r="248" spans="1:10" ht="19.5" customHeight="1" x14ac:dyDescent="0.25">
      <c r="C248" s="418"/>
      <c r="D248" s="12" t="s">
        <v>136</v>
      </c>
      <c r="E248" s="12"/>
      <c r="F248" s="12"/>
      <c r="G248" s="12"/>
      <c r="H248" s="565"/>
      <c r="I248" s="565"/>
      <c r="J248" s="427"/>
    </row>
    <row r="249" spans="1:10" ht="19.5" customHeight="1" x14ac:dyDescent="0.25">
      <c r="C249" s="418"/>
      <c r="D249" s="12" t="s">
        <v>137</v>
      </c>
      <c r="E249" s="12"/>
      <c r="F249" s="12"/>
      <c r="G249" s="12"/>
      <c r="H249" s="565"/>
      <c r="I249" s="565"/>
      <c r="J249" s="427"/>
    </row>
    <row r="250" spans="1:10" ht="19.5" customHeight="1" x14ac:dyDescent="0.25">
      <c r="C250" s="418"/>
      <c r="D250" s="12" t="s">
        <v>138</v>
      </c>
      <c r="E250" s="12"/>
      <c r="F250" s="12"/>
      <c r="G250" s="12"/>
      <c r="H250" s="565"/>
      <c r="I250" s="565"/>
      <c r="J250" s="427"/>
    </row>
    <row r="251" spans="1:10" ht="19.5" customHeight="1" x14ac:dyDescent="0.25">
      <c r="C251" s="418"/>
      <c r="D251" s="12" t="s">
        <v>139</v>
      </c>
      <c r="E251" s="12"/>
      <c r="F251" s="12"/>
      <c r="G251" s="12"/>
      <c r="H251" s="565"/>
      <c r="I251" s="565"/>
      <c r="J251" s="427"/>
    </row>
    <row r="252" spans="1:10" ht="19.5" customHeight="1" x14ac:dyDescent="0.25">
      <c r="C252" s="418"/>
      <c r="D252" s="12" t="s">
        <v>140</v>
      </c>
      <c r="E252" s="12"/>
      <c r="F252" s="12"/>
      <c r="G252" s="12"/>
      <c r="H252" s="565"/>
      <c r="I252" s="565"/>
    </row>
    <row r="253" spans="1:10" ht="19.5" customHeight="1" x14ac:dyDescent="0.25">
      <c r="C253" s="418"/>
      <c r="D253" s="7"/>
      <c r="E253" s="7"/>
      <c r="F253" s="7"/>
      <c r="G253" s="7"/>
      <c r="H253" s="7"/>
      <c r="I253" s="7"/>
    </row>
    <row r="254" spans="1:10" ht="19.5" customHeight="1" x14ac:dyDescent="0.25">
      <c r="C254" s="418"/>
      <c r="D254" s="7"/>
      <c r="E254" s="7"/>
      <c r="F254" s="426" t="s">
        <v>129</v>
      </c>
      <c r="G254" s="7"/>
      <c r="H254" s="7"/>
      <c r="I254" s="7"/>
    </row>
    <row r="255" spans="1:10" ht="19.5" customHeight="1" x14ac:dyDescent="0.25">
      <c r="C255" s="418"/>
      <c r="D255" s="7"/>
      <c r="E255" s="7"/>
      <c r="F255" s="565"/>
      <c r="G255" s="7"/>
      <c r="H255" s="7"/>
      <c r="I255" s="7"/>
    </row>
    <row r="256" spans="1:10" ht="19.5" customHeight="1" x14ac:dyDescent="0.25">
      <c r="C256" s="418"/>
      <c r="D256" s="7"/>
      <c r="E256" s="7"/>
      <c r="F256" s="7"/>
      <c r="G256" s="7"/>
      <c r="H256" s="7"/>
      <c r="I256" s="7"/>
    </row>
    <row r="257" spans="1:10" ht="19.5" customHeight="1" x14ac:dyDescent="0.25">
      <c r="C257" s="418"/>
      <c r="D257" s="7"/>
      <c r="E257" s="7"/>
      <c r="F257" s="7"/>
      <c r="G257" s="7"/>
      <c r="H257" s="566"/>
      <c r="I257" s="7"/>
    </row>
    <row r="258" spans="1:10" ht="19.5" customHeight="1" x14ac:dyDescent="0.25">
      <c r="H258" s="421"/>
      <c r="I258" s="421"/>
    </row>
    <row r="259" spans="1:10" ht="19.5" customHeight="1" x14ac:dyDescent="0.25">
      <c r="C259" s="417" t="s">
        <v>128</v>
      </c>
      <c r="D259" s="418"/>
      <c r="E259" s="418"/>
      <c r="F259" s="419"/>
      <c r="G259" s="419"/>
      <c r="H259" s="420"/>
      <c r="I259" s="420"/>
    </row>
    <row r="260" spans="1:10" ht="19.5" customHeight="1" x14ac:dyDescent="0.25">
      <c r="C260" s="418"/>
      <c r="D260" s="6"/>
      <c r="E260" s="6"/>
      <c r="F260" s="6"/>
      <c r="G260" s="6"/>
      <c r="H260" s="422"/>
      <c r="I260" s="422"/>
    </row>
    <row r="261" spans="1:10" ht="19.5" customHeight="1" x14ac:dyDescent="0.25">
      <c r="C261" s="261">
        <f>Qualifs!F16</f>
        <v>14</v>
      </c>
      <c r="D261" s="6"/>
      <c r="E261" s="6"/>
      <c r="F261" s="6"/>
      <c r="G261" s="6"/>
      <c r="H261" s="422"/>
      <c r="I261" s="422"/>
    </row>
    <row r="262" spans="1:10" ht="19.5" customHeight="1" thickBot="1" x14ac:dyDescent="0.3">
      <c r="C262" s="418" t="str">
        <f>C241</f>
        <v>Série 1</v>
      </c>
      <c r="D262" s="6"/>
      <c r="E262" s="6"/>
      <c r="F262" s="6"/>
      <c r="G262" s="6"/>
      <c r="H262" s="422"/>
      <c r="I262" s="422"/>
    </row>
    <row r="263" spans="1:10" ht="19.5" customHeight="1" thickBot="1" x14ac:dyDescent="0.3">
      <c r="A263" s="6">
        <f>A242+1</f>
        <v>14</v>
      </c>
      <c r="C263" s="423" t="str">
        <f>VLOOKUP(A263,nom,2,FALSE)</f>
        <v>DURAND ERIC</v>
      </c>
      <c r="D263" s="425"/>
      <c r="E263" s="425">
        <v>1</v>
      </c>
      <c r="F263" s="425">
        <v>2</v>
      </c>
      <c r="G263" s="425">
        <v>3</v>
      </c>
      <c r="H263" s="426" t="s">
        <v>129</v>
      </c>
      <c r="I263" s="426" t="s">
        <v>130</v>
      </c>
    </row>
    <row r="264" spans="1:10" ht="19.5" customHeight="1" x14ac:dyDescent="0.25">
      <c r="C264" s="423"/>
      <c r="D264" s="12" t="s">
        <v>131</v>
      </c>
      <c r="E264" s="12"/>
      <c r="F264" s="12"/>
      <c r="G264" s="12"/>
      <c r="H264" s="565"/>
      <c r="I264" s="12"/>
    </row>
    <row r="265" spans="1:10" ht="19.5" customHeight="1" x14ac:dyDescent="0.25">
      <c r="C265" s="418"/>
      <c r="D265" s="12" t="s">
        <v>132</v>
      </c>
      <c r="E265" s="12"/>
      <c r="F265" s="12"/>
      <c r="G265" s="12"/>
      <c r="H265" s="565"/>
      <c r="I265" s="565"/>
    </row>
    <row r="266" spans="1:10" ht="19.5" customHeight="1" x14ac:dyDescent="0.25">
      <c r="C266" s="418"/>
      <c r="D266" s="12" t="s">
        <v>133</v>
      </c>
      <c r="E266" s="12"/>
      <c r="F266" s="12"/>
      <c r="G266" s="12"/>
      <c r="H266" s="565"/>
      <c r="I266" s="565"/>
    </row>
    <row r="267" spans="1:10" ht="19.5" customHeight="1" x14ac:dyDescent="0.25">
      <c r="C267" s="418"/>
      <c r="D267" s="12" t="s">
        <v>134</v>
      </c>
      <c r="E267" s="12"/>
      <c r="F267" s="12"/>
      <c r="G267" s="12"/>
      <c r="H267" s="565"/>
      <c r="I267" s="565"/>
    </row>
    <row r="268" spans="1:10" ht="19.5" customHeight="1" x14ac:dyDescent="0.25">
      <c r="C268" s="418"/>
      <c r="D268" s="12" t="s">
        <v>135</v>
      </c>
      <c r="E268" s="12"/>
      <c r="F268" s="12"/>
      <c r="G268" s="12"/>
      <c r="H268" s="565"/>
      <c r="I268" s="565"/>
    </row>
    <row r="269" spans="1:10" ht="19.5" customHeight="1" x14ac:dyDescent="0.25">
      <c r="C269" s="418"/>
      <c r="D269" s="12" t="s">
        <v>136</v>
      </c>
      <c r="E269" s="12"/>
      <c r="F269" s="12"/>
      <c r="G269" s="12"/>
      <c r="H269" s="565"/>
      <c r="I269" s="565"/>
      <c r="J269" s="427"/>
    </row>
    <row r="270" spans="1:10" ht="19.5" customHeight="1" x14ac:dyDescent="0.25">
      <c r="C270" s="418"/>
      <c r="D270" s="12" t="s">
        <v>137</v>
      </c>
      <c r="E270" s="12"/>
      <c r="F270" s="12"/>
      <c r="G270" s="12"/>
      <c r="H270" s="565"/>
      <c r="I270" s="565"/>
      <c r="J270" s="427"/>
    </row>
    <row r="271" spans="1:10" ht="19.5" customHeight="1" x14ac:dyDescent="0.25">
      <c r="C271" s="418"/>
      <c r="D271" s="12" t="s">
        <v>138</v>
      </c>
      <c r="E271" s="12"/>
      <c r="F271" s="12"/>
      <c r="G271" s="12"/>
      <c r="H271" s="565"/>
      <c r="I271" s="565"/>
      <c r="J271" s="427"/>
    </row>
    <row r="272" spans="1:10" ht="19.5" customHeight="1" x14ac:dyDescent="0.25">
      <c r="C272" s="418"/>
      <c r="D272" s="12" t="s">
        <v>139</v>
      </c>
      <c r="E272" s="12"/>
      <c r="F272" s="12"/>
      <c r="G272" s="12"/>
      <c r="H272" s="565"/>
      <c r="I272" s="565"/>
      <c r="J272" s="427"/>
    </row>
    <row r="273" spans="1:10" ht="19.5" customHeight="1" x14ac:dyDescent="0.25">
      <c r="C273" s="418"/>
      <c r="D273" s="12" t="s">
        <v>140</v>
      </c>
      <c r="E273" s="12"/>
      <c r="F273" s="12"/>
      <c r="G273" s="12"/>
      <c r="H273" s="565"/>
      <c r="I273" s="565"/>
    </row>
    <row r="274" spans="1:10" ht="19.5" customHeight="1" x14ac:dyDescent="0.25">
      <c r="C274" s="418"/>
      <c r="D274" s="7"/>
      <c r="E274" s="7"/>
      <c r="F274" s="7"/>
      <c r="G274" s="7"/>
      <c r="H274" s="7"/>
      <c r="I274" s="7"/>
    </row>
    <row r="275" spans="1:10" ht="19.5" customHeight="1" x14ac:dyDescent="0.25">
      <c r="C275" s="418"/>
      <c r="D275" s="7"/>
      <c r="E275" s="7"/>
      <c r="F275" s="426" t="s">
        <v>129</v>
      </c>
      <c r="G275" s="7"/>
      <c r="H275" s="7"/>
      <c r="I275" s="566"/>
    </row>
    <row r="276" spans="1:10" ht="19.5" customHeight="1" x14ac:dyDescent="0.25">
      <c r="C276" s="418"/>
      <c r="D276" s="7"/>
      <c r="E276" s="7"/>
      <c r="F276" s="565"/>
      <c r="G276" s="7"/>
      <c r="H276" s="7"/>
      <c r="I276" s="7"/>
    </row>
    <row r="277" spans="1:10" ht="19.5" customHeight="1" x14ac:dyDescent="0.25">
      <c r="C277" s="417" t="s">
        <v>128</v>
      </c>
      <c r="D277" s="418"/>
      <c r="E277" s="418"/>
      <c r="F277" s="419"/>
      <c r="G277" s="419"/>
      <c r="H277" s="420"/>
      <c r="I277" s="420"/>
    </row>
    <row r="278" spans="1:10" ht="19.5" customHeight="1" x14ac:dyDescent="0.25">
      <c r="C278" s="418"/>
      <c r="D278" s="6"/>
      <c r="E278" s="6"/>
      <c r="F278" s="6"/>
      <c r="G278" s="6"/>
      <c r="H278" s="422"/>
      <c r="I278" s="422"/>
    </row>
    <row r="279" spans="1:10" ht="19.5" customHeight="1" x14ac:dyDescent="0.25">
      <c r="C279" s="261">
        <f>Qualifs!F17</f>
        <v>15</v>
      </c>
      <c r="D279" s="6"/>
      <c r="E279" s="6"/>
      <c r="F279" s="6"/>
      <c r="G279" s="6"/>
      <c r="H279" s="422"/>
      <c r="I279" s="422"/>
    </row>
    <row r="280" spans="1:10" ht="19.5" customHeight="1" thickBot="1" x14ac:dyDescent="0.3">
      <c r="C280" s="418" t="str">
        <f>C262</f>
        <v>Série 1</v>
      </c>
      <c r="D280" s="6"/>
      <c r="E280" s="6"/>
      <c r="F280" s="6"/>
      <c r="G280" s="6"/>
      <c r="H280" s="422"/>
      <c r="I280" s="422"/>
    </row>
    <row r="281" spans="1:10" ht="19.5" customHeight="1" thickBot="1" x14ac:dyDescent="0.3">
      <c r="A281" s="6">
        <f>A263+1</f>
        <v>15</v>
      </c>
      <c r="C281" s="423" t="str">
        <f>VLOOKUP(A281,nom,2,FALSE)</f>
        <v>GAMARD NICOLAS</v>
      </c>
      <c r="D281" s="425"/>
      <c r="E281" s="425">
        <v>1</v>
      </c>
      <c r="F281" s="425">
        <v>2</v>
      </c>
      <c r="G281" s="425">
        <v>3</v>
      </c>
      <c r="H281" s="426" t="s">
        <v>129</v>
      </c>
      <c r="I281" s="426" t="s">
        <v>130</v>
      </c>
    </row>
    <row r="282" spans="1:10" ht="19.5" customHeight="1" x14ac:dyDescent="0.25">
      <c r="C282" s="423"/>
      <c r="D282" s="12" t="s">
        <v>131</v>
      </c>
      <c r="E282" s="12"/>
      <c r="F282" s="12"/>
      <c r="G282" s="12"/>
      <c r="H282" s="565"/>
      <c r="I282" s="12"/>
    </row>
    <row r="283" spans="1:10" ht="19.5" customHeight="1" x14ac:dyDescent="0.25">
      <c r="C283" s="418"/>
      <c r="D283" s="12" t="s">
        <v>132</v>
      </c>
      <c r="E283" s="12"/>
      <c r="F283" s="12"/>
      <c r="G283" s="12"/>
      <c r="H283" s="565"/>
      <c r="I283" s="565"/>
    </row>
    <row r="284" spans="1:10" ht="19.5" customHeight="1" x14ac:dyDescent="0.25">
      <c r="C284" s="418"/>
      <c r="D284" s="12" t="s">
        <v>133</v>
      </c>
      <c r="E284" s="12"/>
      <c r="F284" s="12"/>
      <c r="G284" s="12"/>
      <c r="H284" s="565"/>
      <c r="I284" s="565"/>
    </row>
    <row r="285" spans="1:10" ht="19.5" customHeight="1" x14ac:dyDescent="0.25">
      <c r="C285" s="418"/>
      <c r="D285" s="12" t="s">
        <v>134</v>
      </c>
      <c r="E285" s="12"/>
      <c r="F285" s="12"/>
      <c r="G285" s="12"/>
      <c r="H285" s="565"/>
      <c r="I285" s="565"/>
    </row>
    <row r="286" spans="1:10" ht="19.5" customHeight="1" x14ac:dyDescent="0.25">
      <c r="C286" s="418"/>
      <c r="D286" s="12" t="s">
        <v>135</v>
      </c>
      <c r="E286" s="12"/>
      <c r="F286" s="12"/>
      <c r="G286" s="12"/>
      <c r="H286" s="565"/>
      <c r="I286" s="565"/>
    </row>
    <row r="287" spans="1:10" ht="19.5" customHeight="1" x14ac:dyDescent="0.25">
      <c r="C287" s="418"/>
      <c r="D287" s="12" t="s">
        <v>136</v>
      </c>
      <c r="E287" s="12"/>
      <c r="F287" s="12"/>
      <c r="G287" s="12"/>
      <c r="H287" s="565"/>
      <c r="I287" s="565"/>
      <c r="J287" s="427"/>
    </row>
    <row r="288" spans="1:10" ht="19.5" customHeight="1" x14ac:dyDescent="0.25">
      <c r="C288" s="418"/>
      <c r="D288" s="12" t="s">
        <v>137</v>
      </c>
      <c r="E288" s="12"/>
      <c r="F288" s="12"/>
      <c r="G288" s="12"/>
      <c r="H288" s="565"/>
      <c r="I288" s="565"/>
      <c r="J288" s="427"/>
    </row>
    <row r="289" spans="1:10" ht="19.5" customHeight="1" x14ac:dyDescent="0.25">
      <c r="C289" s="418"/>
      <c r="D289" s="12" t="s">
        <v>138</v>
      </c>
      <c r="E289" s="12"/>
      <c r="F289" s="12"/>
      <c r="G289" s="12"/>
      <c r="H289" s="565"/>
      <c r="I289" s="565"/>
      <c r="J289" s="427"/>
    </row>
    <row r="290" spans="1:10" ht="19.5" customHeight="1" x14ac:dyDescent="0.25">
      <c r="C290" s="418"/>
      <c r="D290" s="12" t="s">
        <v>139</v>
      </c>
      <c r="E290" s="12"/>
      <c r="F290" s="12"/>
      <c r="G290" s="12"/>
      <c r="H290" s="565"/>
      <c r="I290" s="565"/>
      <c r="J290" s="427"/>
    </row>
    <row r="291" spans="1:10" ht="19.5" customHeight="1" x14ac:dyDescent="0.25">
      <c r="C291" s="418"/>
      <c r="D291" s="12" t="s">
        <v>140</v>
      </c>
      <c r="E291" s="12"/>
      <c r="F291" s="12"/>
      <c r="G291" s="12"/>
      <c r="H291" s="565"/>
      <c r="I291" s="565"/>
    </row>
    <row r="292" spans="1:10" ht="19.5" customHeight="1" x14ac:dyDescent="0.25">
      <c r="C292" s="418"/>
      <c r="D292" s="7"/>
      <c r="E292" s="7"/>
      <c r="F292" s="7"/>
      <c r="G292" s="7"/>
      <c r="H292" s="7"/>
      <c r="I292" s="7"/>
    </row>
    <row r="293" spans="1:10" ht="19.5" customHeight="1" x14ac:dyDescent="0.25">
      <c r="C293" s="418"/>
      <c r="D293" s="7"/>
      <c r="E293" s="7"/>
      <c r="F293" s="426" t="s">
        <v>129</v>
      </c>
      <c r="G293" s="7"/>
      <c r="H293" s="7"/>
      <c r="I293" s="7"/>
    </row>
    <row r="294" spans="1:10" ht="19.5" customHeight="1" x14ac:dyDescent="0.25">
      <c r="C294" s="418"/>
      <c r="D294" s="7"/>
      <c r="E294" s="7"/>
      <c r="F294" s="565"/>
      <c r="G294" s="7"/>
      <c r="H294" s="7"/>
      <c r="I294" s="7"/>
    </row>
    <row r="295" spans="1:10" ht="19.5" customHeight="1" x14ac:dyDescent="0.25">
      <c r="C295" s="418"/>
      <c r="D295" s="7"/>
      <c r="E295" s="7"/>
      <c r="F295" s="7"/>
      <c r="G295" s="7"/>
      <c r="H295" s="7"/>
      <c r="I295" s="7"/>
    </row>
    <row r="296" spans="1:10" ht="19.5" customHeight="1" x14ac:dyDescent="0.25">
      <c r="C296" s="418"/>
      <c r="D296" s="7"/>
      <c r="E296" s="7"/>
      <c r="F296" s="7"/>
      <c r="G296" s="7"/>
      <c r="H296" s="7"/>
      <c r="I296" s="7"/>
    </row>
    <row r="297" spans="1:10" ht="19.5" customHeight="1" x14ac:dyDescent="0.25">
      <c r="H297" s="421"/>
      <c r="I297" s="421"/>
    </row>
    <row r="298" spans="1:10" ht="19.5" customHeight="1" x14ac:dyDescent="0.25">
      <c r="C298" s="417" t="s">
        <v>128</v>
      </c>
      <c r="D298" s="418"/>
      <c r="E298" s="418"/>
      <c r="F298" s="419"/>
      <c r="G298" s="419"/>
      <c r="H298" s="420"/>
      <c r="I298" s="420"/>
    </row>
    <row r="299" spans="1:10" ht="19.5" customHeight="1" x14ac:dyDescent="0.25">
      <c r="C299" s="418"/>
      <c r="D299" s="6"/>
      <c r="E299" s="6"/>
      <c r="F299" s="6"/>
      <c r="G299" s="6"/>
      <c r="H299" s="422"/>
      <c r="I299" s="422"/>
    </row>
    <row r="300" spans="1:10" ht="19.5" customHeight="1" x14ac:dyDescent="0.25">
      <c r="C300" s="261">
        <f>Qualifs!F18</f>
        <v>16</v>
      </c>
      <c r="D300" s="6"/>
      <c r="E300" s="6"/>
      <c r="F300" s="6"/>
      <c r="G300" s="6"/>
      <c r="H300" s="422"/>
      <c r="I300" s="422"/>
    </row>
    <row r="301" spans="1:10" ht="19.5" customHeight="1" thickBot="1" x14ac:dyDescent="0.3">
      <c r="C301" s="418" t="str">
        <f>C280</f>
        <v>Série 1</v>
      </c>
      <c r="D301" s="6"/>
      <c r="E301" s="6"/>
      <c r="F301" s="6"/>
      <c r="G301" s="6"/>
      <c r="H301" s="422"/>
      <c r="I301" s="422"/>
    </row>
    <row r="302" spans="1:10" ht="19.5" customHeight="1" thickBot="1" x14ac:dyDescent="0.3">
      <c r="A302" s="6">
        <f>A281+1</f>
        <v>16</v>
      </c>
      <c r="C302" s="423" t="str">
        <f>VLOOKUP(A302,nom,2,FALSE)</f>
        <v>SAUVAGEON CHRISTOPHE</v>
      </c>
      <c r="D302" s="425"/>
      <c r="E302" s="425">
        <v>1</v>
      </c>
      <c r="F302" s="425">
        <v>2</v>
      </c>
      <c r="G302" s="425">
        <v>3</v>
      </c>
      <c r="H302" s="426" t="s">
        <v>129</v>
      </c>
      <c r="I302" s="426" t="s">
        <v>130</v>
      </c>
    </row>
    <row r="303" spans="1:10" ht="19.5" customHeight="1" x14ac:dyDescent="0.25">
      <c r="C303" s="423"/>
      <c r="D303" s="12" t="s">
        <v>131</v>
      </c>
      <c r="E303" s="12"/>
      <c r="F303" s="12"/>
      <c r="G303" s="12"/>
      <c r="H303" s="565"/>
      <c r="I303" s="12"/>
    </row>
    <row r="304" spans="1:10" ht="19.5" customHeight="1" x14ac:dyDescent="0.25">
      <c r="C304" s="418"/>
      <c r="D304" s="12" t="s">
        <v>132</v>
      </c>
      <c r="E304" s="12"/>
      <c r="F304" s="12"/>
      <c r="G304" s="12"/>
      <c r="H304" s="565"/>
      <c r="I304" s="565"/>
    </row>
    <row r="305" spans="1:13" ht="19.5" customHeight="1" x14ac:dyDescent="0.25">
      <c r="C305" s="418"/>
      <c r="D305" s="12" t="s">
        <v>133</v>
      </c>
      <c r="E305" s="12"/>
      <c r="F305" s="12"/>
      <c r="G305" s="12"/>
      <c r="H305" s="565"/>
      <c r="I305" s="565"/>
    </row>
    <row r="306" spans="1:13" ht="19.5" customHeight="1" x14ac:dyDescent="0.25">
      <c r="C306" s="418"/>
      <c r="D306" s="12" t="s">
        <v>134</v>
      </c>
      <c r="E306" s="12"/>
      <c r="F306" s="12"/>
      <c r="G306" s="12"/>
      <c r="H306" s="565"/>
      <c r="I306" s="565"/>
    </row>
    <row r="307" spans="1:13" ht="19.5" customHeight="1" x14ac:dyDescent="0.25">
      <c r="C307" s="418"/>
      <c r="D307" s="12" t="s">
        <v>135</v>
      </c>
      <c r="E307" s="12"/>
      <c r="F307" s="12"/>
      <c r="G307" s="12"/>
      <c r="H307" s="565"/>
      <c r="I307" s="565"/>
    </row>
    <row r="308" spans="1:13" ht="19.5" customHeight="1" x14ac:dyDescent="0.25">
      <c r="C308" s="418"/>
      <c r="D308" s="12" t="s">
        <v>136</v>
      </c>
      <c r="E308" s="12"/>
      <c r="F308" s="12"/>
      <c r="G308" s="12"/>
      <c r="H308" s="565"/>
      <c r="I308" s="565"/>
      <c r="J308" s="427"/>
    </row>
    <row r="309" spans="1:13" ht="19.5" customHeight="1" x14ac:dyDescent="0.25">
      <c r="C309" s="418"/>
      <c r="D309" s="12" t="s">
        <v>137</v>
      </c>
      <c r="E309" s="12"/>
      <c r="F309" s="12"/>
      <c r="G309" s="12"/>
      <c r="H309" s="565"/>
      <c r="I309" s="565"/>
      <c r="J309" s="427"/>
    </row>
    <row r="310" spans="1:13" ht="19.5" customHeight="1" x14ac:dyDescent="0.25">
      <c r="C310" s="418"/>
      <c r="D310" s="12" t="s">
        <v>138</v>
      </c>
      <c r="E310" s="12"/>
      <c r="F310" s="12"/>
      <c r="G310" s="12"/>
      <c r="H310" s="565"/>
      <c r="I310" s="565"/>
      <c r="J310" s="427"/>
      <c r="M310" s="567"/>
    </row>
    <row r="311" spans="1:13" ht="19.5" customHeight="1" x14ac:dyDescent="0.25">
      <c r="C311" s="418"/>
      <c r="D311" s="12" t="s">
        <v>139</v>
      </c>
      <c r="E311" s="12"/>
      <c r="F311" s="12"/>
      <c r="G311" s="12"/>
      <c r="H311" s="565"/>
      <c r="I311" s="565"/>
      <c r="J311" s="427"/>
    </row>
    <row r="312" spans="1:13" ht="19.5" customHeight="1" x14ac:dyDescent="0.25">
      <c r="C312" s="418"/>
      <c r="D312" s="12" t="s">
        <v>140</v>
      </c>
      <c r="E312" s="12"/>
      <c r="F312" s="12"/>
      <c r="G312" s="12"/>
      <c r="H312" s="565"/>
      <c r="I312" s="565"/>
    </row>
    <row r="313" spans="1:13" ht="19.5" customHeight="1" x14ac:dyDescent="0.25">
      <c r="C313" s="418"/>
      <c r="D313" s="7"/>
      <c r="E313" s="7"/>
      <c r="F313" s="7"/>
      <c r="G313" s="7"/>
      <c r="H313" s="7"/>
      <c r="I313" s="7"/>
    </row>
    <row r="314" spans="1:13" ht="19.5" customHeight="1" x14ac:dyDescent="0.25">
      <c r="C314" s="418"/>
      <c r="D314" s="7"/>
      <c r="E314" s="7"/>
      <c r="F314" s="426" t="s">
        <v>129</v>
      </c>
      <c r="G314" s="7"/>
      <c r="H314" s="7"/>
      <c r="I314" s="7"/>
    </row>
    <row r="315" spans="1:13" ht="19.5" customHeight="1" x14ac:dyDescent="0.25">
      <c r="C315" s="418"/>
      <c r="D315" s="7"/>
      <c r="E315" s="7"/>
      <c r="F315" s="565"/>
      <c r="G315" s="7"/>
      <c r="H315" s="7"/>
      <c r="I315" s="7"/>
    </row>
    <row r="316" spans="1:13" ht="19.5" customHeight="1" x14ac:dyDescent="0.25">
      <c r="C316" s="417" t="s">
        <v>128</v>
      </c>
      <c r="D316" s="418"/>
      <c r="E316" s="418"/>
      <c r="F316" s="419"/>
      <c r="G316" s="419"/>
      <c r="H316" s="420"/>
      <c r="I316" s="420"/>
    </row>
    <row r="317" spans="1:13" ht="19.5" customHeight="1" x14ac:dyDescent="0.25">
      <c r="C317" s="418"/>
      <c r="D317" s="6"/>
      <c r="E317" s="6"/>
      <c r="F317" s="6"/>
      <c r="G317" s="6"/>
      <c r="H317" s="422"/>
      <c r="I317" s="422"/>
    </row>
    <row r="318" spans="1:13" ht="19.5" customHeight="1" x14ac:dyDescent="0.25">
      <c r="C318" s="261">
        <f>Qualifs!F19</f>
        <v>17</v>
      </c>
      <c r="D318" s="6"/>
      <c r="E318" s="6"/>
      <c r="F318" s="6"/>
      <c r="G318" s="6"/>
      <c r="H318" s="422"/>
      <c r="I318" s="422"/>
    </row>
    <row r="319" spans="1:13" ht="19.5" customHeight="1" thickBot="1" x14ac:dyDescent="0.3">
      <c r="C319" s="418" t="str">
        <f>C301</f>
        <v>Série 1</v>
      </c>
      <c r="D319" s="6"/>
      <c r="E319" s="6"/>
      <c r="F319" s="6"/>
      <c r="G319" s="6"/>
      <c r="H319" s="422"/>
      <c r="I319" s="422"/>
    </row>
    <row r="320" spans="1:13" ht="19.5" customHeight="1" thickBot="1" x14ac:dyDescent="0.3">
      <c r="A320" s="6">
        <f>A302+1</f>
        <v>17</v>
      </c>
      <c r="C320" s="423" t="str">
        <f>VLOOKUP(A320,nom,2,FALSE)</f>
        <v>MENDES ANTHONY</v>
      </c>
      <c r="D320" s="425"/>
      <c r="E320" s="425">
        <v>1</v>
      </c>
      <c r="F320" s="425">
        <v>2</v>
      </c>
      <c r="G320" s="425">
        <v>3</v>
      </c>
      <c r="H320" s="426" t="s">
        <v>129</v>
      </c>
      <c r="I320" s="426" t="s">
        <v>130</v>
      </c>
    </row>
    <row r="321" spans="3:10" ht="19.5" customHeight="1" x14ac:dyDescent="0.25">
      <c r="C321" s="423"/>
      <c r="D321" s="12" t="s">
        <v>131</v>
      </c>
      <c r="E321" s="12"/>
      <c r="F321" s="12"/>
      <c r="G321" s="12"/>
      <c r="H321" s="565"/>
      <c r="I321" s="12"/>
    </row>
    <row r="322" spans="3:10" ht="19.5" customHeight="1" x14ac:dyDescent="0.25">
      <c r="C322" s="418"/>
      <c r="D322" s="12" t="s">
        <v>132</v>
      </c>
      <c r="E322" s="12"/>
      <c r="F322" s="12"/>
      <c r="G322" s="12"/>
      <c r="H322" s="565"/>
      <c r="I322" s="565"/>
    </row>
    <row r="323" spans="3:10" ht="19.5" customHeight="1" x14ac:dyDescent="0.25">
      <c r="C323" s="418"/>
      <c r="D323" s="12" t="s">
        <v>133</v>
      </c>
      <c r="E323" s="12"/>
      <c r="F323" s="12"/>
      <c r="G323" s="12"/>
      <c r="H323" s="565"/>
      <c r="I323" s="565"/>
    </row>
    <row r="324" spans="3:10" ht="19.5" customHeight="1" x14ac:dyDescent="0.25">
      <c r="C324" s="418"/>
      <c r="D324" s="12" t="s">
        <v>134</v>
      </c>
      <c r="E324" s="12"/>
      <c r="F324" s="12"/>
      <c r="G324" s="12"/>
      <c r="H324" s="565"/>
      <c r="I324" s="565"/>
    </row>
    <row r="325" spans="3:10" ht="19.5" customHeight="1" x14ac:dyDescent="0.25">
      <c r="C325" s="418"/>
      <c r="D325" s="12" t="s">
        <v>135</v>
      </c>
      <c r="E325" s="12"/>
      <c r="F325" s="12"/>
      <c r="G325" s="12"/>
      <c r="H325" s="565"/>
      <c r="I325" s="565"/>
    </row>
    <row r="326" spans="3:10" ht="19.5" customHeight="1" x14ac:dyDescent="0.25">
      <c r="C326" s="418"/>
      <c r="D326" s="12" t="s">
        <v>136</v>
      </c>
      <c r="E326" s="12"/>
      <c r="F326" s="12"/>
      <c r="G326" s="12"/>
      <c r="H326" s="565"/>
      <c r="I326" s="565"/>
      <c r="J326" s="427"/>
    </row>
    <row r="327" spans="3:10" ht="19.5" customHeight="1" x14ac:dyDescent="0.25">
      <c r="C327" s="418"/>
      <c r="D327" s="12" t="s">
        <v>137</v>
      </c>
      <c r="E327" s="12"/>
      <c r="F327" s="12"/>
      <c r="G327" s="12"/>
      <c r="H327" s="565"/>
      <c r="I327" s="565"/>
      <c r="J327" s="427"/>
    </row>
    <row r="328" spans="3:10" ht="19.5" customHeight="1" x14ac:dyDescent="0.25">
      <c r="C328" s="418"/>
      <c r="D328" s="12" t="s">
        <v>138</v>
      </c>
      <c r="E328" s="12"/>
      <c r="F328" s="12"/>
      <c r="G328" s="12"/>
      <c r="H328" s="565"/>
      <c r="I328" s="565"/>
      <c r="J328" s="427"/>
    </row>
    <row r="329" spans="3:10" ht="19.5" customHeight="1" x14ac:dyDescent="0.25">
      <c r="C329" s="418"/>
      <c r="D329" s="12" t="s">
        <v>139</v>
      </c>
      <c r="E329" s="12"/>
      <c r="F329" s="12"/>
      <c r="G329" s="12"/>
      <c r="H329" s="565"/>
      <c r="I329" s="565"/>
      <c r="J329" s="427"/>
    </row>
    <row r="330" spans="3:10" ht="19.5" customHeight="1" x14ac:dyDescent="0.25">
      <c r="C330" s="418"/>
      <c r="D330" s="12" t="s">
        <v>140</v>
      </c>
      <c r="E330" s="12"/>
      <c r="F330" s="12"/>
      <c r="G330" s="12"/>
      <c r="H330" s="565"/>
      <c r="I330" s="565"/>
    </row>
    <row r="331" spans="3:10" ht="19.5" customHeight="1" x14ac:dyDescent="0.25">
      <c r="C331" s="418"/>
      <c r="D331" s="7"/>
      <c r="E331" s="7"/>
      <c r="F331" s="7"/>
      <c r="G331" s="7"/>
      <c r="H331" s="7"/>
      <c r="I331" s="7"/>
    </row>
    <row r="332" spans="3:10" ht="19.5" customHeight="1" x14ac:dyDescent="0.25">
      <c r="C332" s="418"/>
      <c r="D332" s="7"/>
      <c r="E332" s="7"/>
      <c r="F332" s="426" t="s">
        <v>129</v>
      </c>
      <c r="G332" s="7"/>
      <c r="H332" s="7"/>
      <c r="I332" s="7"/>
    </row>
    <row r="333" spans="3:10" ht="19.5" customHeight="1" x14ac:dyDescent="0.25">
      <c r="C333" s="418"/>
      <c r="D333" s="7"/>
      <c r="E333" s="7"/>
      <c r="F333" s="565"/>
      <c r="G333" s="7"/>
      <c r="H333" s="7"/>
      <c r="I333" s="7"/>
    </row>
    <row r="334" spans="3:10" ht="19.5" customHeight="1" x14ac:dyDescent="0.25">
      <c r="C334" s="418"/>
      <c r="D334" s="7"/>
      <c r="E334" s="7"/>
      <c r="F334" s="7"/>
      <c r="G334" s="7"/>
      <c r="H334" s="7"/>
      <c r="I334" s="7"/>
    </row>
    <row r="335" spans="3:10" ht="19.5" customHeight="1" x14ac:dyDescent="0.25">
      <c r="C335" s="418"/>
      <c r="D335" s="7"/>
      <c r="E335" s="7"/>
      <c r="F335" s="7"/>
      <c r="G335" s="7"/>
      <c r="H335" s="7"/>
      <c r="I335" s="7"/>
    </row>
    <row r="336" spans="3:10" ht="19.5" customHeight="1" x14ac:dyDescent="0.25">
      <c r="H336" s="421"/>
      <c r="I336" s="421"/>
    </row>
    <row r="337" spans="1:10" ht="19.5" customHeight="1" x14ac:dyDescent="0.25">
      <c r="C337" s="417" t="s">
        <v>128</v>
      </c>
      <c r="D337" s="418"/>
      <c r="E337" s="418"/>
      <c r="F337" s="419"/>
      <c r="G337" s="419"/>
      <c r="H337" s="420"/>
      <c r="I337" s="420"/>
    </row>
    <row r="338" spans="1:10" ht="19.5" customHeight="1" x14ac:dyDescent="0.25">
      <c r="C338" s="418"/>
      <c r="D338" s="6"/>
      <c r="E338" s="6"/>
      <c r="F338" s="6"/>
      <c r="G338" s="6"/>
      <c r="H338" s="422"/>
      <c r="I338" s="422"/>
    </row>
    <row r="339" spans="1:10" ht="19.5" customHeight="1" x14ac:dyDescent="0.25">
      <c r="C339" s="261">
        <f>Qualifs!F20</f>
        <v>18</v>
      </c>
      <c r="D339" s="6"/>
      <c r="E339" s="6"/>
      <c r="F339" s="6"/>
      <c r="G339" s="6"/>
      <c r="H339" s="422"/>
      <c r="I339" s="422"/>
    </row>
    <row r="340" spans="1:10" ht="19.5" customHeight="1" thickBot="1" x14ac:dyDescent="0.3">
      <c r="C340" s="418" t="str">
        <f>C319</f>
        <v>Série 1</v>
      </c>
      <c r="D340" s="6"/>
      <c r="E340" s="6"/>
      <c r="F340" s="6"/>
      <c r="G340" s="6"/>
      <c r="H340" s="422"/>
      <c r="I340" s="422"/>
    </row>
    <row r="341" spans="1:10" ht="19.5" customHeight="1" thickBot="1" x14ac:dyDescent="0.3">
      <c r="A341" s="6">
        <f>A320+1</f>
        <v>18</v>
      </c>
      <c r="C341" s="423" t="str">
        <f>VLOOKUP(A341,nom,2,FALSE)</f>
        <v>LEAL OLIVIER</v>
      </c>
      <c r="D341" s="425"/>
      <c r="E341" s="425">
        <v>1</v>
      </c>
      <c r="F341" s="425">
        <v>2</v>
      </c>
      <c r="G341" s="425">
        <v>3</v>
      </c>
      <c r="H341" s="426" t="s">
        <v>129</v>
      </c>
      <c r="I341" s="426" t="s">
        <v>130</v>
      </c>
    </row>
    <row r="342" spans="1:10" ht="19.5" customHeight="1" x14ac:dyDescent="0.25">
      <c r="C342" s="423"/>
      <c r="D342" s="12" t="s">
        <v>131</v>
      </c>
      <c r="E342" s="12"/>
      <c r="F342" s="12"/>
      <c r="G342" s="12"/>
      <c r="H342" s="565"/>
      <c r="I342" s="12"/>
    </row>
    <row r="343" spans="1:10" ht="19.5" customHeight="1" x14ac:dyDescent="0.25">
      <c r="C343" s="418"/>
      <c r="D343" s="12" t="s">
        <v>132</v>
      </c>
      <c r="E343" s="12"/>
      <c r="F343" s="12"/>
      <c r="G343" s="12"/>
      <c r="H343" s="565"/>
      <c r="I343" s="565"/>
    </row>
    <row r="344" spans="1:10" ht="19.5" customHeight="1" x14ac:dyDescent="0.25">
      <c r="C344" s="418"/>
      <c r="D344" s="12" t="s">
        <v>133</v>
      </c>
      <c r="E344" s="12"/>
      <c r="F344" s="12"/>
      <c r="G344" s="12"/>
      <c r="H344" s="565"/>
      <c r="I344" s="565"/>
    </row>
    <row r="345" spans="1:10" ht="19.5" customHeight="1" x14ac:dyDescent="0.25">
      <c r="C345" s="418"/>
      <c r="D345" s="12" t="s">
        <v>134</v>
      </c>
      <c r="E345" s="12"/>
      <c r="F345" s="12"/>
      <c r="G345" s="12"/>
      <c r="H345" s="565"/>
      <c r="I345" s="565"/>
    </row>
    <row r="346" spans="1:10" ht="19.5" customHeight="1" x14ac:dyDescent="0.25">
      <c r="C346" s="418"/>
      <c r="D346" s="12" t="s">
        <v>135</v>
      </c>
      <c r="E346" s="12"/>
      <c r="F346" s="12"/>
      <c r="G346" s="12"/>
      <c r="H346" s="565"/>
      <c r="I346" s="565"/>
    </row>
    <row r="347" spans="1:10" ht="19.5" customHeight="1" x14ac:dyDescent="0.25">
      <c r="C347" s="418"/>
      <c r="D347" s="12" t="s">
        <v>136</v>
      </c>
      <c r="E347" s="12"/>
      <c r="F347" s="12"/>
      <c r="G347" s="12"/>
      <c r="H347" s="565"/>
      <c r="I347" s="565"/>
      <c r="J347" s="427"/>
    </row>
    <row r="348" spans="1:10" ht="19.5" customHeight="1" x14ac:dyDescent="0.25">
      <c r="C348" s="418"/>
      <c r="D348" s="12" t="s">
        <v>137</v>
      </c>
      <c r="E348" s="12"/>
      <c r="F348" s="12"/>
      <c r="G348" s="12"/>
      <c r="H348" s="565"/>
      <c r="I348" s="565"/>
      <c r="J348" s="427"/>
    </row>
    <row r="349" spans="1:10" ht="19.5" customHeight="1" x14ac:dyDescent="0.25">
      <c r="C349" s="418"/>
      <c r="D349" s="12" t="s">
        <v>138</v>
      </c>
      <c r="E349" s="12"/>
      <c r="F349" s="12"/>
      <c r="G349" s="12"/>
      <c r="H349" s="565"/>
      <c r="I349" s="565"/>
      <c r="J349" s="427"/>
    </row>
    <row r="350" spans="1:10" ht="19.5" customHeight="1" x14ac:dyDescent="0.25">
      <c r="C350" s="418"/>
      <c r="D350" s="12" t="s">
        <v>139</v>
      </c>
      <c r="E350" s="12"/>
      <c r="F350" s="12"/>
      <c r="G350" s="12"/>
      <c r="H350" s="565"/>
      <c r="I350" s="565"/>
      <c r="J350" s="427"/>
    </row>
    <row r="351" spans="1:10" ht="19.5" customHeight="1" x14ac:dyDescent="0.25">
      <c r="C351" s="418"/>
      <c r="D351" s="12" t="s">
        <v>140</v>
      </c>
      <c r="E351" s="12"/>
      <c r="F351" s="12"/>
      <c r="G351" s="12"/>
      <c r="H351" s="565"/>
      <c r="I351" s="565"/>
    </row>
    <row r="352" spans="1:10" ht="19.5" customHeight="1" x14ac:dyDescent="0.25">
      <c r="C352" s="418"/>
      <c r="D352" s="7"/>
      <c r="E352" s="7"/>
      <c r="F352" s="7"/>
      <c r="G352" s="7"/>
      <c r="H352" s="7"/>
      <c r="I352" s="7"/>
    </row>
    <row r="353" spans="1:13" ht="19.5" customHeight="1" x14ac:dyDescent="0.25">
      <c r="C353" s="418"/>
      <c r="D353" s="7"/>
      <c r="E353" s="7"/>
      <c r="F353" s="426" t="s">
        <v>129</v>
      </c>
      <c r="G353" s="7"/>
      <c r="H353" s="7"/>
      <c r="I353" s="7"/>
    </row>
    <row r="354" spans="1:13" ht="19.5" customHeight="1" x14ac:dyDescent="0.25">
      <c r="C354" s="418"/>
      <c r="D354" s="7"/>
      <c r="E354" s="7"/>
      <c r="F354" s="565"/>
      <c r="G354" s="7"/>
      <c r="H354" s="7"/>
      <c r="I354" s="7"/>
    </row>
    <row r="355" spans="1:13" ht="19.5" customHeight="1" x14ac:dyDescent="0.25">
      <c r="C355" s="417" t="s">
        <v>128</v>
      </c>
      <c r="D355" s="418"/>
      <c r="E355" s="418"/>
      <c r="F355" s="419"/>
      <c r="G355" s="419"/>
      <c r="H355" s="420"/>
      <c r="I355" s="420"/>
    </row>
    <row r="356" spans="1:13" ht="19.5" customHeight="1" x14ac:dyDescent="0.25">
      <c r="C356" s="418"/>
      <c r="D356" s="6"/>
      <c r="E356" s="6"/>
      <c r="F356" s="6"/>
      <c r="G356" s="6"/>
      <c r="H356" s="422"/>
      <c r="I356" s="422"/>
    </row>
    <row r="357" spans="1:13" ht="19.5" customHeight="1" x14ac:dyDescent="0.25">
      <c r="C357" s="261">
        <f>Qualifs!F21</f>
        <v>19</v>
      </c>
      <c r="D357" s="6"/>
      <c r="E357" s="6"/>
      <c r="F357" s="6"/>
      <c r="G357" s="6"/>
      <c r="H357" s="422"/>
      <c r="I357" s="422"/>
    </row>
    <row r="358" spans="1:13" ht="19.5" customHeight="1" thickBot="1" x14ac:dyDescent="0.3">
      <c r="C358" s="418" t="str">
        <f>C340</f>
        <v>Série 1</v>
      </c>
      <c r="D358" s="6"/>
      <c r="E358" s="6"/>
      <c r="F358" s="6"/>
      <c r="G358" s="6"/>
      <c r="H358" s="422"/>
      <c r="I358" s="422"/>
    </row>
    <row r="359" spans="1:13" ht="19.5" customHeight="1" thickBot="1" x14ac:dyDescent="0.3">
      <c r="A359" s="6">
        <f>A341+1</f>
        <v>19</v>
      </c>
      <c r="C359" s="423" t="str">
        <f>VLOOKUP(A359,nom,2,FALSE)</f>
        <v>LEGRIS LEA</v>
      </c>
      <c r="D359" s="425"/>
      <c r="E359" s="425">
        <v>1</v>
      </c>
      <c r="F359" s="425">
        <v>2</v>
      </c>
      <c r="G359" s="425">
        <v>3</v>
      </c>
      <c r="H359" s="426" t="s">
        <v>129</v>
      </c>
      <c r="I359" s="426" t="s">
        <v>130</v>
      </c>
    </row>
    <row r="360" spans="1:13" ht="19.5" customHeight="1" x14ac:dyDescent="0.25">
      <c r="C360" s="423"/>
      <c r="D360" s="12" t="s">
        <v>131</v>
      </c>
      <c r="E360" s="12"/>
      <c r="F360" s="12"/>
      <c r="G360" s="12"/>
      <c r="H360" s="565"/>
      <c r="I360" s="12"/>
    </row>
    <row r="361" spans="1:13" ht="19.5" customHeight="1" x14ac:dyDescent="0.25">
      <c r="C361" s="418"/>
      <c r="D361" s="12" t="s">
        <v>132</v>
      </c>
      <c r="E361" s="12"/>
      <c r="F361" s="12"/>
      <c r="G361" s="12"/>
      <c r="H361" s="565"/>
      <c r="I361" s="565"/>
    </row>
    <row r="362" spans="1:13" ht="19.5" customHeight="1" x14ac:dyDescent="0.25">
      <c r="C362" s="418"/>
      <c r="D362" s="12" t="s">
        <v>133</v>
      </c>
      <c r="E362" s="12"/>
      <c r="F362" s="12"/>
      <c r="G362" s="12"/>
      <c r="H362" s="565"/>
      <c r="I362" s="565"/>
    </row>
    <row r="363" spans="1:13" ht="19.5" customHeight="1" x14ac:dyDescent="0.25">
      <c r="C363" s="418"/>
      <c r="D363" s="12" t="s">
        <v>134</v>
      </c>
      <c r="E363" s="12"/>
      <c r="F363" s="12"/>
      <c r="G363" s="12"/>
      <c r="H363" s="565"/>
      <c r="I363" s="565"/>
    </row>
    <row r="364" spans="1:13" ht="19.5" customHeight="1" x14ac:dyDescent="0.25">
      <c r="C364" s="418"/>
      <c r="D364" s="12" t="s">
        <v>135</v>
      </c>
      <c r="E364" s="12"/>
      <c r="F364" s="12"/>
      <c r="G364" s="12"/>
      <c r="H364" s="565"/>
      <c r="I364" s="565"/>
      <c r="M364" s="567"/>
    </row>
    <row r="365" spans="1:13" ht="19.5" customHeight="1" x14ac:dyDescent="0.25">
      <c r="C365" s="418"/>
      <c r="D365" s="12" t="s">
        <v>136</v>
      </c>
      <c r="E365" s="12"/>
      <c r="F365" s="12"/>
      <c r="G365" s="12"/>
      <c r="H365" s="565"/>
      <c r="I365" s="565"/>
      <c r="J365" s="427"/>
      <c r="M365" s="567"/>
    </row>
    <row r="366" spans="1:13" ht="19.5" customHeight="1" x14ac:dyDescent="0.25">
      <c r="C366" s="418"/>
      <c r="D366" s="12" t="s">
        <v>137</v>
      </c>
      <c r="E366" s="12"/>
      <c r="F366" s="12"/>
      <c r="G366" s="12"/>
      <c r="H366" s="565"/>
      <c r="I366" s="565"/>
      <c r="J366" s="427"/>
    </row>
    <row r="367" spans="1:13" ht="19.5" customHeight="1" x14ac:dyDescent="0.25">
      <c r="C367" s="418"/>
      <c r="D367" s="12" t="s">
        <v>138</v>
      </c>
      <c r="E367" s="12"/>
      <c r="F367" s="12"/>
      <c r="G367" s="12"/>
      <c r="H367" s="565"/>
      <c r="I367" s="565"/>
      <c r="J367" s="427"/>
    </row>
    <row r="368" spans="1:13" ht="19.5" customHeight="1" x14ac:dyDescent="0.25">
      <c r="C368" s="418"/>
      <c r="D368" s="12" t="s">
        <v>139</v>
      </c>
      <c r="E368" s="12"/>
      <c r="F368" s="12"/>
      <c r="G368" s="12"/>
      <c r="H368" s="565"/>
      <c r="I368" s="565"/>
      <c r="J368" s="427"/>
    </row>
    <row r="369" spans="1:12" ht="19.5" customHeight="1" x14ac:dyDescent="0.25">
      <c r="C369" s="418"/>
      <c r="D369" s="12" t="s">
        <v>140</v>
      </c>
      <c r="E369" s="12"/>
      <c r="F369" s="12"/>
      <c r="G369" s="12"/>
      <c r="H369" s="565"/>
      <c r="I369" s="565"/>
    </row>
    <row r="370" spans="1:12" ht="19.5" customHeight="1" x14ac:dyDescent="0.25">
      <c r="C370" s="418"/>
      <c r="D370" s="7"/>
      <c r="E370" s="7"/>
      <c r="F370" s="7"/>
      <c r="G370" s="7"/>
      <c r="H370" s="7"/>
      <c r="I370" s="7"/>
    </row>
    <row r="371" spans="1:12" ht="19.5" customHeight="1" x14ac:dyDescent="0.25">
      <c r="C371" s="418"/>
      <c r="D371" s="7"/>
      <c r="E371" s="7"/>
      <c r="F371" s="426" t="s">
        <v>129</v>
      </c>
      <c r="G371" s="7"/>
      <c r="H371" s="7"/>
      <c r="I371" s="7"/>
    </row>
    <row r="372" spans="1:12" ht="19.5" customHeight="1" x14ac:dyDescent="0.25">
      <c r="C372" s="418"/>
      <c r="D372" s="7"/>
      <c r="E372" s="7"/>
      <c r="F372" s="565"/>
      <c r="G372" s="7"/>
      <c r="H372" s="7"/>
      <c r="I372" s="7"/>
    </row>
    <row r="373" spans="1:12" ht="19.5" customHeight="1" x14ac:dyDescent="0.25">
      <c r="C373" s="418"/>
      <c r="D373" s="7"/>
      <c r="E373" s="7"/>
      <c r="F373" s="7"/>
      <c r="G373" s="7"/>
      <c r="H373" s="7"/>
      <c r="I373" s="7"/>
    </row>
    <row r="374" spans="1:12" ht="19.5" customHeight="1" x14ac:dyDescent="0.25">
      <c r="C374" s="418"/>
      <c r="D374" s="7"/>
      <c r="E374" s="7"/>
      <c r="F374" s="7"/>
      <c r="G374" s="7"/>
      <c r="H374" s="7"/>
      <c r="I374" s="7"/>
    </row>
    <row r="375" spans="1:12" ht="19.5" customHeight="1" x14ac:dyDescent="0.25">
      <c r="H375" s="421"/>
      <c r="I375" s="421"/>
    </row>
    <row r="376" spans="1:12" ht="19.5" customHeight="1" x14ac:dyDescent="0.25">
      <c r="C376" s="417" t="s">
        <v>128</v>
      </c>
      <c r="D376" s="418"/>
      <c r="E376" s="418"/>
      <c r="F376" s="419"/>
      <c r="G376" s="419"/>
      <c r="H376" s="420"/>
      <c r="I376" s="420"/>
    </row>
    <row r="377" spans="1:12" ht="19.5" customHeight="1" x14ac:dyDescent="0.25">
      <c r="C377" s="418"/>
      <c r="D377" s="6"/>
      <c r="E377" s="6"/>
      <c r="F377" s="6"/>
      <c r="G377" s="6"/>
      <c r="H377" s="422"/>
      <c r="I377" s="422"/>
    </row>
    <row r="378" spans="1:12" ht="19.5" customHeight="1" x14ac:dyDescent="0.25">
      <c r="C378" s="261">
        <f>Qualifs!F22</f>
        <v>20</v>
      </c>
      <c r="D378" s="6"/>
      <c r="E378" s="6"/>
      <c r="F378" s="6"/>
      <c r="G378" s="6"/>
      <c r="H378" s="422"/>
      <c r="I378" s="422"/>
    </row>
    <row r="379" spans="1:12" ht="19.5" customHeight="1" thickBot="1" x14ac:dyDescent="0.3">
      <c r="C379" s="418" t="str">
        <f>C358</f>
        <v>Série 1</v>
      </c>
      <c r="D379" s="6"/>
      <c r="E379" s="6"/>
      <c r="F379" s="6"/>
      <c r="G379" s="6"/>
      <c r="H379" s="422"/>
      <c r="I379" s="422"/>
    </row>
    <row r="380" spans="1:12" ht="19.5" customHeight="1" thickBot="1" x14ac:dyDescent="0.3">
      <c r="A380" s="6">
        <f>A359+1</f>
        <v>20</v>
      </c>
      <c r="C380" s="423" t="str">
        <f>VLOOKUP(A380,nom,2,FALSE)</f>
        <v>LEGRIS CORINNE</v>
      </c>
      <c r="D380" s="425"/>
      <c r="E380" s="425">
        <v>1</v>
      </c>
      <c r="F380" s="425">
        <v>2</v>
      </c>
      <c r="G380" s="425">
        <v>3</v>
      </c>
      <c r="H380" s="426" t="s">
        <v>129</v>
      </c>
      <c r="I380" s="426" t="s">
        <v>130</v>
      </c>
    </row>
    <row r="381" spans="1:12" ht="19.5" customHeight="1" x14ac:dyDescent="0.25">
      <c r="C381" s="423"/>
      <c r="D381" s="12" t="s">
        <v>131</v>
      </c>
      <c r="E381" s="12"/>
      <c r="F381" s="12"/>
      <c r="G381" s="12"/>
      <c r="H381" s="565"/>
      <c r="I381" s="12"/>
    </row>
    <row r="382" spans="1:12" ht="19.5" customHeight="1" x14ac:dyDescent="0.25">
      <c r="C382" s="418"/>
      <c r="D382" s="12" t="s">
        <v>132</v>
      </c>
      <c r="E382" s="12"/>
      <c r="F382" s="12"/>
      <c r="G382" s="12"/>
      <c r="H382" s="565"/>
      <c r="I382" s="565"/>
      <c r="L382" s="567"/>
    </row>
    <row r="383" spans="1:12" ht="19.5" customHeight="1" x14ac:dyDescent="0.25">
      <c r="C383" s="418"/>
      <c r="D383" s="12" t="s">
        <v>133</v>
      </c>
      <c r="E383" s="12"/>
      <c r="F383" s="12"/>
      <c r="G383" s="12"/>
      <c r="H383" s="565"/>
      <c r="I383" s="565"/>
    </row>
    <row r="384" spans="1:12" ht="19.5" customHeight="1" x14ac:dyDescent="0.25">
      <c r="C384" s="418"/>
      <c r="D384" s="12" t="s">
        <v>134</v>
      </c>
      <c r="E384" s="12"/>
      <c r="F384" s="12"/>
      <c r="G384" s="12"/>
      <c r="H384" s="565"/>
      <c r="I384" s="565"/>
    </row>
    <row r="385" spans="1:10" ht="19.5" customHeight="1" x14ac:dyDescent="0.25">
      <c r="C385" s="418"/>
      <c r="D385" s="12" t="s">
        <v>135</v>
      </c>
      <c r="E385" s="12"/>
      <c r="F385" s="12"/>
      <c r="G385" s="12"/>
      <c r="H385" s="565"/>
      <c r="I385" s="565"/>
    </row>
    <row r="386" spans="1:10" ht="19.5" customHeight="1" x14ac:dyDescent="0.25">
      <c r="C386" s="418"/>
      <c r="D386" s="12" t="s">
        <v>136</v>
      </c>
      <c r="E386" s="12"/>
      <c r="F386" s="12"/>
      <c r="G386" s="12"/>
      <c r="H386" s="565"/>
      <c r="I386" s="565"/>
      <c r="J386" s="427"/>
    </row>
    <row r="387" spans="1:10" ht="19.5" customHeight="1" x14ac:dyDescent="0.25">
      <c r="C387" s="418"/>
      <c r="D387" s="12" t="s">
        <v>137</v>
      </c>
      <c r="E387" s="12"/>
      <c r="F387" s="12"/>
      <c r="G387" s="12"/>
      <c r="H387" s="565"/>
      <c r="I387" s="565"/>
      <c r="J387" s="427"/>
    </row>
    <row r="388" spans="1:10" ht="19.5" customHeight="1" x14ac:dyDescent="0.25">
      <c r="C388" s="418"/>
      <c r="D388" s="12" t="s">
        <v>138</v>
      </c>
      <c r="E388" s="12"/>
      <c r="F388" s="12"/>
      <c r="G388" s="12"/>
      <c r="H388" s="565"/>
      <c r="I388" s="565"/>
      <c r="J388" s="427"/>
    </row>
    <row r="389" spans="1:10" ht="19.5" customHeight="1" x14ac:dyDescent="0.25">
      <c r="C389" s="418"/>
      <c r="D389" s="12" t="s">
        <v>139</v>
      </c>
      <c r="E389" s="12"/>
      <c r="F389" s="12"/>
      <c r="G389" s="12"/>
      <c r="H389" s="565"/>
      <c r="I389" s="565"/>
      <c r="J389" s="427"/>
    </row>
    <row r="390" spans="1:10" ht="19.5" customHeight="1" x14ac:dyDescent="0.25">
      <c r="C390" s="418"/>
      <c r="D390" s="12" t="s">
        <v>140</v>
      </c>
      <c r="E390" s="12"/>
      <c r="F390" s="12"/>
      <c r="G390" s="12"/>
      <c r="H390" s="565"/>
      <c r="I390" s="565"/>
    </row>
    <row r="391" spans="1:10" ht="19.5" customHeight="1" x14ac:dyDescent="0.25">
      <c r="C391" s="418"/>
      <c r="D391" s="7"/>
      <c r="E391" s="7"/>
      <c r="F391" s="7"/>
      <c r="G391" s="7"/>
      <c r="H391" s="7"/>
      <c r="I391" s="7"/>
    </row>
    <row r="392" spans="1:10" ht="19.5" customHeight="1" x14ac:dyDescent="0.25">
      <c r="C392" s="418"/>
      <c r="D392" s="7"/>
      <c r="E392" s="7"/>
      <c r="F392" s="426" t="s">
        <v>129</v>
      </c>
      <c r="G392" s="7"/>
      <c r="H392" s="7"/>
      <c r="I392" s="7"/>
    </row>
    <row r="393" spans="1:10" ht="19.5" customHeight="1" x14ac:dyDescent="0.25">
      <c r="C393" s="418"/>
      <c r="D393" s="7"/>
      <c r="E393" s="7"/>
      <c r="F393" s="565"/>
      <c r="G393" s="7"/>
      <c r="H393" s="7"/>
      <c r="I393" s="7"/>
    </row>
    <row r="394" spans="1:10" ht="19.5" customHeight="1" x14ac:dyDescent="0.25">
      <c r="C394" s="417" t="s">
        <v>128</v>
      </c>
      <c r="D394" s="418"/>
      <c r="E394" s="418"/>
      <c r="F394" s="419"/>
      <c r="G394" s="419"/>
      <c r="H394" s="420"/>
      <c r="I394" s="420"/>
    </row>
    <row r="395" spans="1:10" ht="19.5" customHeight="1" x14ac:dyDescent="0.25">
      <c r="C395" s="418"/>
      <c r="D395" s="6"/>
      <c r="E395" s="6"/>
      <c r="F395" s="6"/>
      <c r="G395" s="6"/>
      <c r="H395" s="422"/>
      <c r="I395" s="422"/>
    </row>
    <row r="396" spans="1:10" ht="19.5" customHeight="1" x14ac:dyDescent="0.25">
      <c r="C396" s="261">
        <f>Qualifs!F23</f>
        <v>21</v>
      </c>
      <c r="D396" s="6"/>
      <c r="E396" s="6"/>
      <c r="F396" s="6"/>
      <c r="G396" s="6"/>
      <c r="H396" s="422"/>
      <c r="I396" s="422"/>
    </row>
    <row r="397" spans="1:10" ht="19.5" customHeight="1" thickBot="1" x14ac:dyDescent="0.3">
      <c r="C397" s="418" t="str">
        <f>C379</f>
        <v>Série 1</v>
      </c>
      <c r="D397" s="6"/>
      <c r="E397" s="6"/>
      <c r="F397" s="6"/>
      <c r="G397" s="6"/>
      <c r="H397" s="422"/>
      <c r="I397" s="422"/>
    </row>
    <row r="398" spans="1:10" ht="19.5" customHeight="1" thickBot="1" x14ac:dyDescent="0.3">
      <c r="A398" s="6">
        <f>A380+1</f>
        <v>21</v>
      </c>
      <c r="C398" s="423" t="str">
        <f>VLOOKUP(A398,nom,2,FALSE)</f>
        <v/>
      </c>
      <c r="D398" s="425"/>
      <c r="E398" s="425">
        <v>1</v>
      </c>
      <c r="F398" s="425">
        <v>2</v>
      </c>
      <c r="G398" s="425">
        <v>3</v>
      </c>
      <c r="H398" s="426" t="s">
        <v>129</v>
      </c>
      <c r="I398" s="426" t="s">
        <v>130</v>
      </c>
    </row>
    <row r="399" spans="1:10" ht="19.5" customHeight="1" x14ac:dyDescent="0.25">
      <c r="C399" s="423"/>
      <c r="D399" s="12" t="s">
        <v>131</v>
      </c>
      <c r="E399" s="12"/>
      <c r="F399" s="12"/>
      <c r="G399" s="12"/>
      <c r="H399" s="565"/>
      <c r="I399" s="12"/>
    </row>
    <row r="400" spans="1:10" ht="19.5" customHeight="1" x14ac:dyDescent="0.25">
      <c r="C400" s="418"/>
      <c r="D400" s="12" t="s">
        <v>132</v>
      </c>
      <c r="E400" s="12"/>
      <c r="F400" s="12"/>
      <c r="G400" s="12"/>
      <c r="H400" s="565"/>
      <c r="I400" s="565"/>
    </row>
    <row r="401" spans="3:10" ht="19.5" customHeight="1" x14ac:dyDescent="0.25">
      <c r="C401" s="418"/>
      <c r="D401" s="12" t="s">
        <v>133</v>
      </c>
      <c r="E401" s="12"/>
      <c r="F401" s="12"/>
      <c r="G401" s="12"/>
      <c r="H401" s="565"/>
      <c r="I401" s="565"/>
    </row>
    <row r="402" spans="3:10" ht="19.5" customHeight="1" x14ac:dyDescent="0.25">
      <c r="C402" s="418"/>
      <c r="D402" s="12" t="s">
        <v>134</v>
      </c>
      <c r="E402" s="12"/>
      <c r="F402" s="12"/>
      <c r="G402" s="12"/>
      <c r="H402" s="565"/>
      <c r="I402" s="565"/>
    </row>
    <row r="403" spans="3:10" ht="19.5" customHeight="1" x14ac:dyDescent="0.25">
      <c r="C403" s="418"/>
      <c r="D403" s="12" t="s">
        <v>135</v>
      </c>
      <c r="E403" s="12"/>
      <c r="F403" s="12"/>
      <c r="G403" s="12"/>
      <c r="H403" s="565"/>
      <c r="I403" s="565"/>
    </row>
    <row r="404" spans="3:10" ht="19.5" customHeight="1" x14ac:dyDescent="0.25">
      <c r="C404" s="418"/>
      <c r="D404" s="12" t="s">
        <v>136</v>
      </c>
      <c r="E404" s="12"/>
      <c r="F404" s="12"/>
      <c r="G404" s="12"/>
      <c r="H404" s="565"/>
      <c r="I404" s="565"/>
      <c r="J404" s="427"/>
    </row>
    <row r="405" spans="3:10" ht="19.5" customHeight="1" x14ac:dyDescent="0.25">
      <c r="C405" s="418"/>
      <c r="D405" s="12" t="s">
        <v>137</v>
      </c>
      <c r="E405" s="12"/>
      <c r="F405" s="12"/>
      <c r="G405" s="12"/>
      <c r="H405" s="565"/>
      <c r="I405" s="565"/>
      <c r="J405" s="427"/>
    </row>
    <row r="406" spans="3:10" ht="19.5" customHeight="1" x14ac:dyDescent="0.25">
      <c r="C406" s="418"/>
      <c r="D406" s="12" t="s">
        <v>138</v>
      </c>
      <c r="E406" s="12"/>
      <c r="F406" s="12"/>
      <c r="G406" s="12"/>
      <c r="H406" s="565"/>
      <c r="I406" s="565"/>
      <c r="J406" s="427"/>
    </row>
    <row r="407" spans="3:10" ht="19.5" customHeight="1" x14ac:dyDescent="0.25">
      <c r="C407" s="418"/>
      <c r="D407" s="12" t="s">
        <v>139</v>
      </c>
      <c r="E407" s="12"/>
      <c r="F407" s="12"/>
      <c r="G407" s="12"/>
      <c r="H407" s="565"/>
      <c r="I407" s="565"/>
      <c r="J407" s="427"/>
    </row>
    <row r="408" spans="3:10" ht="19.5" customHeight="1" x14ac:dyDescent="0.25">
      <c r="C408" s="418"/>
      <c r="D408" s="12" t="s">
        <v>140</v>
      </c>
      <c r="E408" s="12"/>
      <c r="F408" s="12"/>
      <c r="G408" s="12"/>
      <c r="H408" s="565"/>
      <c r="I408" s="565"/>
    </row>
    <row r="409" spans="3:10" ht="19.5" customHeight="1" x14ac:dyDescent="0.25">
      <c r="C409" s="418"/>
      <c r="D409" s="7"/>
      <c r="E409" s="7"/>
      <c r="F409" s="7"/>
      <c r="G409" s="7"/>
      <c r="H409" s="7"/>
      <c r="I409" s="7"/>
    </row>
    <row r="410" spans="3:10" ht="19.5" customHeight="1" x14ac:dyDescent="0.25">
      <c r="C410" s="418"/>
      <c r="D410" s="7"/>
      <c r="E410" s="7"/>
      <c r="F410" s="426" t="s">
        <v>129</v>
      </c>
      <c r="G410" s="7"/>
      <c r="H410" s="7"/>
      <c r="I410" s="7"/>
    </row>
    <row r="411" spans="3:10" ht="19.5" customHeight="1" x14ac:dyDescent="0.25">
      <c r="C411" s="418"/>
      <c r="D411" s="7"/>
      <c r="E411" s="7"/>
      <c r="F411" s="565"/>
      <c r="G411" s="7"/>
      <c r="H411" s="7"/>
      <c r="I411" s="566"/>
    </row>
    <row r="412" spans="3:10" ht="19.5" customHeight="1" x14ac:dyDescent="0.25">
      <c r="C412" s="418"/>
      <c r="D412" s="7"/>
      <c r="E412" s="7"/>
      <c r="F412" s="7"/>
      <c r="G412" s="7"/>
      <c r="H412" s="7"/>
      <c r="I412" s="7"/>
    </row>
    <row r="413" spans="3:10" ht="19.5" customHeight="1" x14ac:dyDescent="0.25">
      <c r="C413" s="418"/>
      <c r="D413" s="7"/>
      <c r="E413" s="7"/>
      <c r="F413" s="7"/>
      <c r="G413" s="7"/>
      <c r="H413" s="7"/>
      <c r="I413" s="7"/>
    </row>
    <row r="414" spans="3:10" ht="19.5" customHeight="1" x14ac:dyDescent="0.25">
      <c r="H414" s="421"/>
      <c r="I414" s="421"/>
    </row>
    <row r="415" spans="3:10" ht="19.5" customHeight="1" x14ac:dyDescent="0.25">
      <c r="C415" s="417" t="s">
        <v>128</v>
      </c>
      <c r="D415" s="418"/>
      <c r="E415" s="418"/>
      <c r="F415" s="419"/>
      <c r="G415" s="419"/>
      <c r="H415" s="420"/>
      <c r="I415" s="420"/>
    </row>
    <row r="416" spans="3:10" ht="19.5" customHeight="1" x14ac:dyDescent="0.25">
      <c r="C416" s="418"/>
      <c r="D416" s="6"/>
      <c r="E416" s="6"/>
      <c r="F416" s="6"/>
      <c r="G416" s="6"/>
      <c r="H416" s="422"/>
      <c r="I416" s="422"/>
    </row>
    <row r="417" spans="1:10" ht="19.5" customHeight="1" x14ac:dyDescent="0.25">
      <c r="C417" s="261">
        <f>Qualifs!F24</f>
        <v>22</v>
      </c>
      <c r="D417" s="6"/>
      <c r="E417" s="6"/>
      <c r="F417" s="6"/>
      <c r="G417" s="6"/>
      <c r="H417" s="422"/>
      <c r="I417" s="422"/>
    </row>
    <row r="418" spans="1:10" ht="19.5" customHeight="1" thickBot="1" x14ac:dyDescent="0.3">
      <c r="C418" s="418" t="str">
        <f>C397</f>
        <v>Série 1</v>
      </c>
      <c r="D418" s="6"/>
      <c r="E418" s="6"/>
      <c r="F418" s="6"/>
      <c r="G418" s="6"/>
      <c r="H418" s="422"/>
      <c r="I418" s="422"/>
    </row>
    <row r="419" spans="1:10" ht="19.5" customHeight="1" thickBot="1" x14ac:dyDescent="0.3">
      <c r="A419" s="6">
        <f>A398+1</f>
        <v>22</v>
      </c>
      <c r="C419" s="423" t="str">
        <f>VLOOKUP(A419,nom,2,FALSE)</f>
        <v/>
      </c>
      <c r="D419" s="425"/>
      <c r="E419" s="425">
        <v>1</v>
      </c>
      <c r="F419" s="425">
        <v>2</v>
      </c>
      <c r="G419" s="425">
        <v>3</v>
      </c>
      <c r="H419" s="426" t="s">
        <v>129</v>
      </c>
      <c r="I419" s="426" t="s">
        <v>130</v>
      </c>
    </row>
    <row r="420" spans="1:10" ht="19.5" customHeight="1" x14ac:dyDescent="0.25">
      <c r="C420" s="423"/>
      <c r="D420" s="12" t="s">
        <v>131</v>
      </c>
      <c r="E420" s="12"/>
      <c r="F420" s="12"/>
      <c r="G420" s="12"/>
      <c r="H420" s="565"/>
      <c r="I420" s="12"/>
    </row>
    <row r="421" spans="1:10" ht="19.5" customHeight="1" x14ac:dyDescent="0.25">
      <c r="C421" s="418"/>
      <c r="D421" s="12" t="s">
        <v>132</v>
      </c>
      <c r="E421" s="12"/>
      <c r="F421" s="12"/>
      <c r="G421" s="12"/>
      <c r="H421" s="565"/>
      <c r="I421" s="565"/>
    </row>
    <row r="422" spans="1:10" ht="19.5" customHeight="1" x14ac:dyDescent="0.25">
      <c r="C422" s="418"/>
      <c r="D422" s="12" t="s">
        <v>133</v>
      </c>
      <c r="E422" s="12"/>
      <c r="F422" s="12"/>
      <c r="G422" s="12"/>
      <c r="H422" s="565"/>
      <c r="I422" s="565"/>
    </row>
    <row r="423" spans="1:10" ht="19.5" customHeight="1" x14ac:dyDescent="0.25">
      <c r="C423" s="418"/>
      <c r="D423" s="12" t="s">
        <v>134</v>
      </c>
      <c r="E423" s="12"/>
      <c r="F423" s="12"/>
      <c r="G423" s="12"/>
      <c r="H423" s="565"/>
      <c r="I423" s="565"/>
    </row>
    <row r="424" spans="1:10" ht="19.5" customHeight="1" x14ac:dyDescent="0.25">
      <c r="C424" s="418"/>
      <c r="D424" s="12" t="s">
        <v>135</v>
      </c>
      <c r="E424" s="12"/>
      <c r="F424" s="12"/>
      <c r="G424" s="12"/>
      <c r="H424" s="565"/>
      <c r="I424" s="565"/>
    </row>
    <row r="425" spans="1:10" ht="19.5" customHeight="1" x14ac:dyDescent="0.25">
      <c r="C425" s="418"/>
      <c r="D425" s="12" t="s">
        <v>136</v>
      </c>
      <c r="E425" s="12"/>
      <c r="F425" s="12"/>
      <c r="G425" s="12"/>
      <c r="H425" s="565"/>
      <c r="I425" s="565"/>
      <c r="J425" s="427"/>
    </row>
    <row r="426" spans="1:10" ht="19.5" customHeight="1" x14ac:dyDescent="0.25">
      <c r="C426" s="418"/>
      <c r="D426" s="12" t="s">
        <v>137</v>
      </c>
      <c r="E426" s="12"/>
      <c r="F426" s="12"/>
      <c r="G426" s="12"/>
      <c r="H426" s="565"/>
      <c r="I426" s="565"/>
      <c r="J426" s="427"/>
    </row>
    <row r="427" spans="1:10" ht="19.5" customHeight="1" x14ac:dyDescent="0.25">
      <c r="C427" s="418"/>
      <c r="D427" s="12" t="s">
        <v>138</v>
      </c>
      <c r="E427" s="12"/>
      <c r="F427" s="12"/>
      <c r="G427" s="12"/>
      <c r="H427" s="565"/>
      <c r="I427" s="565"/>
      <c r="J427" s="427"/>
    </row>
    <row r="428" spans="1:10" ht="19.5" customHeight="1" x14ac:dyDescent="0.25">
      <c r="C428" s="418"/>
      <c r="D428" s="12" t="s">
        <v>139</v>
      </c>
      <c r="E428" s="12"/>
      <c r="F428" s="12"/>
      <c r="G428" s="12"/>
      <c r="H428" s="565"/>
      <c r="I428" s="565"/>
      <c r="J428" s="427"/>
    </row>
    <row r="429" spans="1:10" ht="19.5" customHeight="1" x14ac:dyDescent="0.25">
      <c r="C429" s="418"/>
      <c r="D429" s="12" t="s">
        <v>140</v>
      </c>
      <c r="E429" s="12"/>
      <c r="F429" s="12"/>
      <c r="G429" s="12"/>
      <c r="H429" s="565"/>
      <c r="I429" s="565"/>
    </row>
    <row r="430" spans="1:10" ht="19.5" customHeight="1" x14ac:dyDescent="0.25">
      <c r="C430" s="418"/>
      <c r="D430" s="7"/>
      <c r="E430" s="7"/>
      <c r="F430" s="7"/>
      <c r="G430" s="7"/>
      <c r="H430" s="7"/>
      <c r="I430" s="7"/>
    </row>
    <row r="431" spans="1:10" ht="19.5" customHeight="1" x14ac:dyDescent="0.25">
      <c r="C431" s="418"/>
      <c r="D431" s="7"/>
      <c r="E431" s="7"/>
      <c r="F431" s="426" t="s">
        <v>129</v>
      </c>
      <c r="G431" s="7"/>
      <c r="H431" s="7"/>
      <c r="I431" s="7"/>
    </row>
    <row r="432" spans="1:10" ht="19.5" customHeight="1" x14ac:dyDescent="0.25">
      <c r="C432" s="418"/>
      <c r="D432" s="7"/>
      <c r="E432" s="7"/>
      <c r="F432" s="565"/>
      <c r="G432" s="7"/>
      <c r="H432" s="7"/>
      <c r="I432" s="7"/>
    </row>
    <row r="433" spans="1:12" ht="19.5" customHeight="1" x14ac:dyDescent="0.25">
      <c r="C433" s="417" t="s">
        <v>128</v>
      </c>
      <c r="D433" s="418"/>
      <c r="E433" s="418"/>
      <c r="F433" s="419"/>
      <c r="G433" s="419"/>
      <c r="H433" s="420"/>
      <c r="I433" s="420"/>
      <c r="L433" s="567"/>
    </row>
    <row r="434" spans="1:12" ht="19.5" customHeight="1" x14ac:dyDescent="0.25">
      <c r="C434" s="418"/>
      <c r="D434" s="6"/>
      <c r="E434" s="6"/>
      <c r="F434" s="6"/>
      <c r="G434" s="6"/>
      <c r="H434" s="422"/>
      <c r="I434" s="422"/>
    </row>
    <row r="435" spans="1:12" ht="19.5" customHeight="1" x14ac:dyDescent="0.25">
      <c r="C435" s="261">
        <f>Qualifs!F25</f>
        <v>23</v>
      </c>
      <c r="D435" s="6"/>
      <c r="E435" s="6"/>
      <c r="F435" s="6"/>
      <c r="G435" s="6"/>
      <c r="H435" s="422"/>
      <c r="I435" s="422"/>
    </row>
    <row r="436" spans="1:12" ht="19.5" customHeight="1" thickBot="1" x14ac:dyDescent="0.3">
      <c r="C436" s="418" t="str">
        <f>C418</f>
        <v>Série 1</v>
      </c>
      <c r="D436" s="6"/>
      <c r="E436" s="6"/>
      <c r="F436" s="6"/>
      <c r="G436" s="6"/>
      <c r="H436" s="422"/>
      <c r="I436" s="422"/>
    </row>
    <row r="437" spans="1:12" ht="19.5" customHeight="1" thickBot="1" x14ac:dyDescent="0.3">
      <c r="A437" s="6">
        <f>A419+1</f>
        <v>23</v>
      </c>
      <c r="C437" s="423" t="str">
        <f>VLOOKUP(A437,nom,2,FALSE)</f>
        <v/>
      </c>
      <c r="D437" s="425"/>
      <c r="E437" s="425">
        <v>1</v>
      </c>
      <c r="F437" s="425">
        <v>2</v>
      </c>
      <c r="G437" s="425">
        <v>3</v>
      </c>
      <c r="H437" s="426" t="s">
        <v>129</v>
      </c>
      <c r="I437" s="426" t="s">
        <v>130</v>
      </c>
    </row>
    <row r="438" spans="1:12" ht="19.5" customHeight="1" x14ac:dyDescent="0.25">
      <c r="C438" s="423"/>
      <c r="D438" s="12" t="s">
        <v>131</v>
      </c>
      <c r="E438" s="12"/>
      <c r="F438" s="12"/>
      <c r="G438" s="12"/>
      <c r="H438" s="565"/>
      <c r="I438" s="12"/>
    </row>
    <row r="439" spans="1:12" ht="19.5" customHeight="1" x14ac:dyDescent="0.25">
      <c r="C439" s="418"/>
      <c r="D439" s="12" t="s">
        <v>132</v>
      </c>
      <c r="E439" s="12"/>
      <c r="F439" s="12"/>
      <c r="G439" s="12"/>
      <c r="H439" s="565"/>
      <c r="I439" s="565"/>
    </row>
    <row r="440" spans="1:12" ht="19.5" customHeight="1" x14ac:dyDescent="0.25">
      <c r="C440" s="418"/>
      <c r="D440" s="12" t="s">
        <v>133</v>
      </c>
      <c r="E440" s="12"/>
      <c r="F440" s="12"/>
      <c r="G440" s="12"/>
      <c r="H440" s="565"/>
      <c r="I440" s="565"/>
    </row>
    <row r="441" spans="1:12" ht="19.5" customHeight="1" x14ac:dyDescent="0.25">
      <c r="C441" s="418"/>
      <c r="D441" s="12" t="s">
        <v>134</v>
      </c>
      <c r="E441" s="12"/>
      <c r="F441" s="12"/>
      <c r="G441" s="12"/>
      <c r="H441" s="565"/>
      <c r="I441" s="565"/>
    </row>
    <row r="442" spans="1:12" ht="19.5" customHeight="1" x14ac:dyDescent="0.25">
      <c r="C442" s="418"/>
      <c r="D442" s="12" t="s">
        <v>135</v>
      </c>
      <c r="E442" s="12"/>
      <c r="F442" s="12"/>
      <c r="G442" s="12"/>
      <c r="H442" s="565"/>
      <c r="I442" s="565"/>
    </row>
    <row r="443" spans="1:12" ht="19.5" customHeight="1" x14ac:dyDescent="0.25">
      <c r="C443" s="418"/>
      <c r="D443" s="12" t="s">
        <v>136</v>
      </c>
      <c r="E443" s="12"/>
      <c r="F443" s="12"/>
      <c r="G443" s="12"/>
      <c r="H443" s="565"/>
      <c r="I443" s="565"/>
      <c r="J443" s="427"/>
    </row>
    <row r="444" spans="1:12" ht="19.5" customHeight="1" x14ac:dyDescent="0.25">
      <c r="C444" s="418"/>
      <c r="D444" s="12" t="s">
        <v>137</v>
      </c>
      <c r="E444" s="12"/>
      <c r="F444" s="12"/>
      <c r="G444" s="12"/>
      <c r="H444" s="565"/>
      <c r="I444" s="565"/>
      <c r="J444" s="427"/>
    </row>
    <row r="445" spans="1:12" ht="19.5" customHeight="1" x14ac:dyDescent="0.25">
      <c r="C445" s="418"/>
      <c r="D445" s="12" t="s">
        <v>138</v>
      </c>
      <c r="E445" s="12"/>
      <c r="F445" s="12"/>
      <c r="G445" s="12"/>
      <c r="H445" s="565"/>
      <c r="I445" s="565"/>
      <c r="J445" s="427"/>
    </row>
    <row r="446" spans="1:12" ht="19.5" customHeight="1" x14ac:dyDescent="0.25">
      <c r="C446" s="418"/>
      <c r="D446" s="12" t="s">
        <v>139</v>
      </c>
      <c r="E446" s="12"/>
      <c r="F446" s="12"/>
      <c r="G446" s="12"/>
      <c r="H446" s="565"/>
      <c r="I446" s="565"/>
      <c r="J446" s="427"/>
    </row>
    <row r="447" spans="1:12" ht="19.5" customHeight="1" x14ac:dyDescent="0.25">
      <c r="C447" s="418"/>
      <c r="D447" s="12" t="s">
        <v>140</v>
      </c>
      <c r="E447" s="12"/>
      <c r="F447" s="12"/>
      <c r="G447" s="12"/>
      <c r="H447" s="565"/>
      <c r="I447" s="565"/>
    </row>
    <row r="448" spans="1:12" ht="19.5" customHeight="1" x14ac:dyDescent="0.25">
      <c r="C448" s="418"/>
      <c r="D448" s="7"/>
      <c r="E448" s="7"/>
      <c r="F448" s="7"/>
      <c r="G448" s="7"/>
      <c r="H448" s="7"/>
      <c r="I448" s="7"/>
    </row>
    <row r="449" spans="1:13" ht="19.5" customHeight="1" x14ac:dyDescent="0.25">
      <c r="C449" s="418"/>
      <c r="D449" s="7"/>
      <c r="E449" s="7"/>
      <c r="F449" s="426" t="s">
        <v>129</v>
      </c>
      <c r="G449" s="7"/>
      <c r="H449" s="7"/>
      <c r="I449" s="7"/>
    </row>
    <row r="450" spans="1:13" ht="19.5" customHeight="1" x14ac:dyDescent="0.25">
      <c r="C450" s="418"/>
      <c r="D450" s="7"/>
      <c r="E450" s="7"/>
      <c r="F450" s="565"/>
      <c r="G450" s="7"/>
      <c r="H450" s="7"/>
      <c r="I450" s="7"/>
    </row>
    <row r="451" spans="1:13" ht="19.5" customHeight="1" x14ac:dyDescent="0.25">
      <c r="C451" s="418"/>
      <c r="D451" s="7"/>
      <c r="E451" s="7"/>
      <c r="F451" s="7"/>
      <c r="G451" s="7"/>
      <c r="H451" s="7"/>
      <c r="I451" s="7"/>
    </row>
    <row r="452" spans="1:13" ht="19.5" customHeight="1" x14ac:dyDescent="0.25">
      <c r="C452" s="418"/>
      <c r="D452" s="7"/>
      <c r="E452" s="7"/>
      <c r="F452" s="7"/>
      <c r="G452" s="7"/>
      <c r="H452" s="7"/>
      <c r="I452" s="7"/>
      <c r="M452" s="567"/>
    </row>
    <row r="453" spans="1:13" ht="19.5" customHeight="1" x14ac:dyDescent="0.25">
      <c r="H453" s="421"/>
      <c r="I453" s="421"/>
    </row>
    <row r="454" spans="1:13" ht="19.5" customHeight="1" x14ac:dyDescent="0.25">
      <c r="C454" s="417" t="s">
        <v>128</v>
      </c>
      <c r="D454" s="418"/>
      <c r="E454" s="418"/>
      <c r="F454" s="419"/>
      <c r="G454" s="419"/>
      <c r="H454" s="420"/>
      <c r="I454" s="420"/>
    </row>
    <row r="455" spans="1:13" ht="19.5" customHeight="1" x14ac:dyDescent="0.25">
      <c r="C455" s="418"/>
      <c r="D455" s="6"/>
      <c r="E455" s="6"/>
      <c r="F455" s="6"/>
      <c r="G455" s="6"/>
      <c r="H455" s="422"/>
      <c r="I455" s="422"/>
    </row>
    <row r="456" spans="1:13" ht="19.5" customHeight="1" x14ac:dyDescent="0.25">
      <c r="C456" s="261">
        <f>Qualifs!F26</f>
        <v>24</v>
      </c>
      <c r="D456" s="6"/>
      <c r="E456" s="6"/>
      <c r="F456" s="6"/>
      <c r="G456" s="6"/>
      <c r="H456" s="422"/>
      <c r="I456" s="422"/>
    </row>
    <row r="457" spans="1:13" ht="19.5" customHeight="1" thickBot="1" x14ac:dyDescent="0.3">
      <c r="C457" s="418" t="str">
        <f>C436</f>
        <v>Série 1</v>
      </c>
      <c r="D457" s="6"/>
      <c r="E457" s="6"/>
      <c r="F457" s="6"/>
      <c r="G457" s="6"/>
      <c r="H457" s="422"/>
      <c r="I457" s="422"/>
    </row>
    <row r="458" spans="1:13" ht="19.5" customHeight="1" thickBot="1" x14ac:dyDescent="0.3">
      <c r="A458" s="6">
        <f>A437+1</f>
        <v>24</v>
      </c>
      <c r="C458" s="423" t="str">
        <f>VLOOKUP(A458,nom,2,FALSE)</f>
        <v/>
      </c>
      <c r="D458" s="425"/>
      <c r="E458" s="425">
        <v>1</v>
      </c>
      <c r="F458" s="425">
        <v>2</v>
      </c>
      <c r="G458" s="425">
        <v>3</v>
      </c>
      <c r="H458" s="426" t="s">
        <v>129</v>
      </c>
      <c r="I458" s="426" t="s">
        <v>130</v>
      </c>
    </row>
    <row r="459" spans="1:13" ht="19.5" customHeight="1" x14ac:dyDescent="0.25">
      <c r="C459" s="423"/>
      <c r="D459" s="12" t="s">
        <v>131</v>
      </c>
      <c r="E459" s="12"/>
      <c r="F459" s="12"/>
      <c r="G459" s="12"/>
      <c r="H459" s="565"/>
      <c r="I459" s="12"/>
    </row>
    <row r="460" spans="1:13" ht="19.5" customHeight="1" x14ac:dyDescent="0.25">
      <c r="C460" s="418"/>
      <c r="D460" s="12" t="s">
        <v>132</v>
      </c>
      <c r="E460" s="12"/>
      <c r="F460" s="12"/>
      <c r="G460" s="12"/>
      <c r="H460" s="565"/>
      <c r="I460" s="565"/>
    </row>
    <row r="461" spans="1:13" ht="19.5" customHeight="1" x14ac:dyDescent="0.25">
      <c r="C461" s="418"/>
      <c r="D461" s="12" t="s">
        <v>133</v>
      </c>
      <c r="E461" s="12"/>
      <c r="F461" s="12"/>
      <c r="G461" s="12"/>
      <c r="H461" s="565"/>
      <c r="I461" s="565"/>
    </row>
    <row r="462" spans="1:13" ht="19.5" customHeight="1" x14ac:dyDescent="0.25">
      <c r="C462" s="418"/>
      <c r="D462" s="12" t="s">
        <v>134</v>
      </c>
      <c r="E462" s="12"/>
      <c r="F462" s="12"/>
      <c r="G462" s="12"/>
      <c r="H462" s="565"/>
      <c r="I462" s="565"/>
    </row>
    <row r="463" spans="1:13" ht="19.5" customHeight="1" x14ac:dyDescent="0.25">
      <c r="C463" s="418"/>
      <c r="D463" s="12" t="s">
        <v>135</v>
      </c>
      <c r="E463" s="12"/>
      <c r="F463" s="12"/>
      <c r="G463" s="12"/>
      <c r="H463" s="565"/>
      <c r="I463" s="565"/>
    </row>
    <row r="464" spans="1:13" ht="19.5" customHeight="1" x14ac:dyDescent="0.25">
      <c r="C464" s="418"/>
      <c r="D464" s="12" t="s">
        <v>136</v>
      </c>
      <c r="E464" s="12"/>
      <c r="F464" s="12"/>
      <c r="G464" s="12"/>
      <c r="H464" s="565"/>
      <c r="I464" s="565"/>
      <c r="J464" s="427"/>
    </row>
    <row r="465" spans="1:12" ht="19.5" customHeight="1" x14ac:dyDescent="0.25">
      <c r="C465" s="418"/>
      <c r="D465" s="12" t="s">
        <v>137</v>
      </c>
      <c r="E465" s="12"/>
      <c r="F465" s="12"/>
      <c r="G465" s="12"/>
      <c r="H465" s="565"/>
      <c r="I465" s="565"/>
      <c r="J465" s="427"/>
    </row>
    <row r="466" spans="1:12" ht="19.5" customHeight="1" x14ac:dyDescent="0.25">
      <c r="C466" s="418"/>
      <c r="D466" s="12" t="s">
        <v>138</v>
      </c>
      <c r="E466" s="12"/>
      <c r="F466" s="12"/>
      <c r="G466" s="12"/>
      <c r="H466" s="565"/>
      <c r="I466" s="565"/>
      <c r="J466" s="427"/>
    </row>
    <row r="467" spans="1:12" ht="19.5" customHeight="1" x14ac:dyDescent="0.25">
      <c r="C467" s="418"/>
      <c r="D467" s="12" t="s">
        <v>139</v>
      </c>
      <c r="E467" s="12"/>
      <c r="F467" s="12"/>
      <c r="G467" s="12"/>
      <c r="H467" s="565"/>
      <c r="I467" s="565"/>
      <c r="J467" s="427"/>
    </row>
    <row r="468" spans="1:12" ht="19.5" customHeight="1" x14ac:dyDescent="0.25">
      <c r="C468" s="418"/>
      <c r="D468" s="12" t="s">
        <v>140</v>
      </c>
      <c r="E468" s="12"/>
      <c r="F468" s="12"/>
      <c r="G468" s="12"/>
      <c r="H468" s="565"/>
      <c r="I468" s="565"/>
    </row>
    <row r="469" spans="1:12" ht="19.5" customHeight="1" x14ac:dyDescent="0.25">
      <c r="C469" s="418"/>
      <c r="D469" s="7"/>
      <c r="E469" s="7"/>
      <c r="F469" s="7"/>
      <c r="G469" s="7"/>
      <c r="H469" s="7"/>
      <c r="I469" s="7"/>
    </row>
    <row r="470" spans="1:12" ht="19.5" customHeight="1" x14ac:dyDescent="0.25">
      <c r="C470" s="418"/>
      <c r="D470" s="7"/>
      <c r="E470" s="7"/>
      <c r="F470" s="426" t="s">
        <v>129</v>
      </c>
      <c r="G470" s="7"/>
      <c r="H470" s="7"/>
      <c r="I470" s="7"/>
      <c r="L470" s="567"/>
    </row>
    <row r="471" spans="1:12" ht="19.5" customHeight="1" x14ac:dyDescent="0.25">
      <c r="C471" s="418"/>
      <c r="D471" s="7"/>
      <c r="E471" s="7"/>
      <c r="F471" s="565"/>
      <c r="G471" s="7"/>
      <c r="H471" s="7"/>
      <c r="I471" s="7"/>
    </row>
    <row r="472" spans="1:12" ht="19.5" customHeight="1" x14ac:dyDescent="0.25">
      <c r="C472" s="417" t="s">
        <v>128</v>
      </c>
      <c r="D472" s="418"/>
      <c r="E472" s="418"/>
      <c r="F472" s="419"/>
      <c r="G472" s="419"/>
      <c r="H472" s="420"/>
      <c r="I472" s="420"/>
    </row>
    <row r="473" spans="1:12" ht="19.5" customHeight="1" x14ac:dyDescent="0.25">
      <c r="C473" s="418"/>
      <c r="D473" s="6"/>
      <c r="E473" s="6"/>
      <c r="F473" s="6"/>
      <c r="G473" s="6"/>
      <c r="H473" s="422"/>
      <c r="I473" s="422"/>
    </row>
    <row r="474" spans="1:12" ht="19.5" customHeight="1" thickBot="1" x14ac:dyDescent="0.3">
      <c r="C474" s="261">
        <f>Qualifs!F29</f>
        <v>1</v>
      </c>
      <c r="D474" s="6"/>
      <c r="E474" s="6"/>
      <c r="F474" s="6"/>
      <c r="G474" s="6"/>
      <c r="H474" s="422"/>
      <c r="I474" s="422"/>
    </row>
    <row r="475" spans="1:12" ht="19.5" customHeight="1" thickBot="1" x14ac:dyDescent="0.3">
      <c r="C475" s="423" t="s">
        <v>141</v>
      </c>
      <c r="D475" s="6"/>
      <c r="E475" s="6"/>
      <c r="F475" s="6"/>
      <c r="G475" s="6"/>
      <c r="H475" s="422"/>
      <c r="I475" s="422"/>
    </row>
    <row r="476" spans="1:12" ht="19.5" customHeight="1" thickBot="1" x14ac:dyDescent="0.3">
      <c r="A476" s="6">
        <v>25</v>
      </c>
      <c r="C476" s="423" t="str">
        <f>VLOOKUP(A476,nom,2,FALSE)</f>
        <v>TAILLON ROMAIN</v>
      </c>
      <c r="D476" s="425"/>
      <c r="E476" s="425">
        <v>1</v>
      </c>
      <c r="F476" s="425">
        <v>2</v>
      </c>
      <c r="G476" s="425">
        <v>3</v>
      </c>
      <c r="H476" s="426" t="s">
        <v>129</v>
      </c>
      <c r="I476" s="426" t="s">
        <v>130</v>
      </c>
    </row>
    <row r="477" spans="1:12" ht="19.5" customHeight="1" x14ac:dyDescent="0.25">
      <c r="C477" s="423"/>
      <c r="D477" s="12" t="s">
        <v>131</v>
      </c>
      <c r="E477" s="12"/>
      <c r="F477" s="12"/>
      <c r="G477" s="12"/>
      <c r="H477" s="565"/>
      <c r="I477" s="12"/>
    </row>
    <row r="478" spans="1:12" ht="19.5" customHeight="1" x14ac:dyDescent="0.25">
      <c r="C478" s="418"/>
      <c r="D478" s="12" t="s">
        <v>132</v>
      </c>
      <c r="E478" s="12"/>
      <c r="F478" s="12"/>
      <c r="G478" s="12"/>
      <c r="H478" s="565"/>
      <c r="I478" s="565"/>
    </row>
    <row r="479" spans="1:12" ht="19.5" customHeight="1" x14ac:dyDescent="0.25">
      <c r="C479" s="418"/>
      <c r="D479" s="12" t="s">
        <v>133</v>
      </c>
      <c r="E479" s="12"/>
      <c r="F479" s="12"/>
      <c r="G479" s="12"/>
      <c r="H479" s="565"/>
      <c r="I479" s="565"/>
    </row>
    <row r="480" spans="1:12" ht="19.5" customHeight="1" x14ac:dyDescent="0.25">
      <c r="C480" s="418"/>
      <c r="D480" s="12" t="s">
        <v>134</v>
      </c>
      <c r="E480" s="12"/>
      <c r="F480" s="12"/>
      <c r="G480" s="12"/>
      <c r="H480" s="565"/>
      <c r="I480" s="565"/>
    </row>
    <row r="481" spans="1:13" ht="19.5" customHeight="1" x14ac:dyDescent="0.25">
      <c r="C481" s="418"/>
      <c r="D481" s="12" t="s">
        <v>135</v>
      </c>
      <c r="E481" s="12"/>
      <c r="F481" s="12"/>
      <c r="G481" s="12"/>
      <c r="H481" s="565"/>
      <c r="I481" s="565"/>
    </row>
    <row r="482" spans="1:13" ht="19.5" customHeight="1" x14ac:dyDescent="0.25">
      <c r="C482" s="418"/>
      <c r="D482" s="12" t="s">
        <v>136</v>
      </c>
      <c r="E482" s="12"/>
      <c r="F482" s="12"/>
      <c r="G482" s="12"/>
      <c r="H482" s="565"/>
      <c r="I482" s="565"/>
      <c r="J482" s="427"/>
    </row>
    <row r="483" spans="1:13" ht="19.5" customHeight="1" x14ac:dyDescent="0.25">
      <c r="C483" s="418"/>
      <c r="D483" s="12" t="s">
        <v>137</v>
      </c>
      <c r="E483" s="12"/>
      <c r="F483" s="12"/>
      <c r="G483" s="12"/>
      <c r="H483" s="565"/>
      <c r="I483" s="565"/>
      <c r="J483" s="427"/>
    </row>
    <row r="484" spans="1:13" ht="19.5" customHeight="1" x14ac:dyDescent="0.25">
      <c r="C484" s="418"/>
      <c r="D484" s="12" t="s">
        <v>138</v>
      </c>
      <c r="E484" s="12"/>
      <c r="F484" s="12"/>
      <c r="G484" s="12"/>
      <c r="H484" s="565"/>
      <c r="I484" s="565"/>
      <c r="J484" s="427"/>
      <c r="M484" s="567"/>
    </row>
    <row r="485" spans="1:13" ht="19.5" customHeight="1" x14ac:dyDescent="0.25">
      <c r="C485" s="418"/>
      <c r="D485" s="12" t="s">
        <v>139</v>
      </c>
      <c r="E485" s="12"/>
      <c r="F485" s="12"/>
      <c r="G485" s="12"/>
      <c r="H485" s="565"/>
      <c r="I485" s="565"/>
      <c r="J485" s="427"/>
    </row>
    <row r="486" spans="1:13" ht="19.5" customHeight="1" x14ac:dyDescent="0.25">
      <c r="C486" s="418"/>
      <c r="D486" s="12" t="s">
        <v>140</v>
      </c>
      <c r="E486" s="12"/>
      <c r="F486" s="12"/>
      <c r="G486" s="12"/>
      <c r="H486" s="565"/>
      <c r="I486" s="565"/>
    </row>
    <row r="487" spans="1:13" ht="19.5" customHeight="1" x14ac:dyDescent="0.25">
      <c r="C487" s="418"/>
      <c r="D487" s="7"/>
      <c r="E487" s="7"/>
      <c r="F487" s="7"/>
      <c r="G487" s="7"/>
      <c r="H487" s="7"/>
      <c r="I487" s="7"/>
    </row>
    <row r="488" spans="1:13" ht="19.5" customHeight="1" x14ac:dyDescent="0.25">
      <c r="C488" s="418"/>
      <c r="D488" s="7"/>
      <c r="E488" s="7"/>
      <c r="F488" s="426" t="s">
        <v>129</v>
      </c>
      <c r="G488" s="7"/>
      <c r="H488" s="7"/>
      <c r="I488" s="7"/>
    </row>
    <row r="489" spans="1:13" ht="19.5" customHeight="1" x14ac:dyDescent="0.25">
      <c r="C489" s="418"/>
      <c r="D489" s="7"/>
      <c r="E489" s="7"/>
      <c r="F489" s="565"/>
      <c r="G489" s="7"/>
      <c r="H489" s="7"/>
      <c r="I489" s="7"/>
    </row>
    <row r="490" spans="1:13" ht="19.5" customHeight="1" x14ac:dyDescent="0.25">
      <c r="C490" s="418"/>
      <c r="D490" s="7"/>
      <c r="E490" s="7"/>
      <c r="F490" s="7"/>
      <c r="G490" s="7"/>
      <c r="H490" s="7"/>
      <c r="I490" s="7"/>
    </row>
    <row r="491" spans="1:13" ht="19.5" customHeight="1" x14ac:dyDescent="0.25">
      <c r="C491" s="418"/>
      <c r="D491" s="7"/>
      <c r="E491" s="7"/>
      <c r="F491" s="7"/>
      <c r="G491" s="7"/>
      <c r="H491" s="7"/>
      <c r="I491" s="7"/>
    </row>
    <row r="492" spans="1:13" ht="19.5" customHeight="1" x14ac:dyDescent="0.25">
      <c r="H492" s="421"/>
      <c r="I492" s="421"/>
    </row>
    <row r="493" spans="1:13" ht="19.5" customHeight="1" x14ac:dyDescent="0.25">
      <c r="C493" s="417" t="s">
        <v>128</v>
      </c>
      <c r="D493" s="418"/>
      <c r="E493" s="418"/>
      <c r="F493" s="419"/>
      <c r="G493" s="419"/>
      <c r="H493" s="420"/>
      <c r="I493" s="420"/>
    </row>
    <row r="494" spans="1:13" ht="19.5" customHeight="1" x14ac:dyDescent="0.25">
      <c r="C494" s="418"/>
      <c r="D494" s="6"/>
      <c r="E494" s="6"/>
      <c r="F494" s="6"/>
      <c r="G494" s="6"/>
      <c r="H494" s="422"/>
      <c r="I494" s="422"/>
    </row>
    <row r="495" spans="1:13" ht="19.5" customHeight="1" thickBot="1" x14ac:dyDescent="0.3">
      <c r="C495" s="261">
        <f>Qualifs!F30</f>
        <v>2</v>
      </c>
      <c r="D495" s="6"/>
      <c r="E495" s="6"/>
      <c r="F495" s="6"/>
      <c r="G495" s="6"/>
      <c r="H495" s="422"/>
      <c r="I495" s="422"/>
    </row>
    <row r="496" spans="1:13" ht="19.5" customHeight="1" thickBot="1" x14ac:dyDescent="0.3">
      <c r="A496" s="6">
        <f>A475</f>
        <v>0</v>
      </c>
      <c r="C496" s="423" t="str">
        <f>$C$475</f>
        <v>Série 2</v>
      </c>
      <c r="D496" s="6"/>
      <c r="E496" s="6"/>
      <c r="F496" s="6"/>
      <c r="G496" s="6"/>
      <c r="H496" s="422"/>
      <c r="I496" s="422"/>
    </row>
    <row r="497" spans="1:13" ht="19.5" customHeight="1" thickBot="1" x14ac:dyDescent="0.3">
      <c r="A497" s="6">
        <f>A476+1</f>
        <v>26</v>
      </c>
      <c r="C497" s="423" t="str">
        <f>VLOOKUP(A497,nom,2,FALSE)</f>
        <v>PIEL AMELIE</v>
      </c>
      <c r="D497" s="425"/>
      <c r="E497" s="425">
        <v>1</v>
      </c>
      <c r="F497" s="425">
        <v>2</v>
      </c>
      <c r="G497" s="425">
        <v>3</v>
      </c>
      <c r="H497" s="426" t="s">
        <v>129</v>
      </c>
      <c r="I497" s="426" t="s">
        <v>130</v>
      </c>
    </row>
    <row r="498" spans="1:13" ht="19.5" customHeight="1" x14ac:dyDescent="0.25">
      <c r="C498" s="423"/>
      <c r="D498" s="12" t="s">
        <v>131</v>
      </c>
      <c r="E498" s="12"/>
      <c r="F498" s="12"/>
      <c r="G498" s="12"/>
      <c r="H498" s="565"/>
      <c r="I498" s="12"/>
    </row>
    <row r="499" spans="1:13" ht="19.5" customHeight="1" x14ac:dyDescent="0.25">
      <c r="C499" s="418"/>
      <c r="D499" s="12" t="s">
        <v>132</v>
      </c>
      <c r="E499" s="12"/>
      <c r="F499" s="12"/>
      <c r="G499" s="12"/>
      <c r="H499" s="565"/>
      <c r="I499" s="565"/>
    </row>
    <row r="500" spans="1:13" ht="19.5" customHeight="1" x14ac:dyDescent="0.25">
      <c r="C500" s="418"/>
      <c r="D500" s="12" t="s">
        <v>133</v>
      </c>
      <c r="E500" s="12"/>
      <c r="F500" s="12"/>
      <c r="G500" s="12"/>
      <c r="H500" s="565"/>
      <c r="I500" s="565"/>
    </row>
    <row r="501" spans="1:13" ht="19.5" customHeight="1" x14ac:dyDescent="0.25">
      <c r="C501" s="418"/>
      <c r="D501" s="12" t="s">
        <v>134</v>
      </c>
      <c r="E501" s="12"/>
      <c r="F501" s="12"/>
      <c r="G501" s="12"/>
      <c r="H501" s="565"/>
      <c r="I501" s="565"/>
    </row>
    <row r="502" spans="1:13" ht="19.5" customHeight="1" x14ac:dyDescent="0.25">
      <c r="C502" s="418"/>
      <c r="D502" s="12" t="s">
        <v>135</v>
      </c>
      <c r="E502" s="12"/>
      <c r="F502" s="12"/>
      <c r="G502" s="12"/>
      <c r="H502" s="565"/>
      <c r="I502" s="565"/>
    </row>
    <row r="503" spans="1:13" ht="19.5" customHeight="1" x14ac:dyDescent="0.25">
      <c r="C503" s="418"/>
      <c r="D503" s="12" t="s">
        <v>136</v>
      </c>
      <c r="E503" s="12"/>
      <c r="F503" s="12"/>
      <c r="G503" s="12"/>
      <c r="H503" s="565"/>
      <c r="I503" s="565"/>
      <c r="J503" s="427"/>
    </row>
    <row r="504" spans="1:13" ht="19.5" customHeight="1" x14ac:dyDescent="0.25">
      <c r="C504" s="418"/>
      <c r="D504" s="12" t="s">
        <v>137</v>
      </c>
      <c r="E504" s="12"/>
      <c r="F504" s="12"/>
      <c r="G504" s="12"/>
      <c r="H504" s="565"/>
      <c r="I504" s="565"/>
      <c r="J504" s="427"/>
    </row>
    <row r="505" spans="1:13" ht="19.5" customHeight="1" x14ac:dyDescent="0.25">
      <c r="C505" s="418"/>
      <c r="D505" s="12" t="s">
        <v>138</v>
      </c>
      <c r="E505" s="12"/>
      <c r="F505" s="12"/>
      <c r="G505" s="12"/>
      <c r="H505" s="565"/>
      <c r="I505" s="565"/>
      <c r="J505" s="427"/>
    </row>
    <row r="506" spans="1:13" ht="19.5" customHeight="1" x14ac:dyDescent="0.25">
      <c r="C506" s="418"/>
      <c r="D506" s="12" t="s">
        <v>139</v>
      </c>
      <c r="E506" s="12"/>
      <c r="F506" s="12"/>
      <c r="G506" s="12"/>
      <c r="H506" s="565"/>
      <c r="I506" s="565"/>
      <c r="J506" s="427"/>
    </row>
    <row r="507" spans="1:13" ht="19.5" customHeight="1" x14ac:dyDescent="0.25">
      <c r="C507" s="418"/>
      <c r="D507" s="12" t="s">
        <v>140</v>
      </c>
      <c r="E507" s="12"/>
      <c r="F507" s="12"/>
      <c r="G507" s="12"/>
      <c r="H507" s="565"/>
      <c r="I507" s="565"/>
    </row>
    <row r="508" spans="1:13" ht="19.5" customHeight="1" x14ac:dyDescent="0.25">
      <c r="C508" s="418"/>
      <c r="D508" s="7"/>
      <c r="E508" s="7"/>
      <c r="F508" s="7"/>
      <c r="G508" s="7"/>
      <c r="H508" s="7"/>
      <c r="I508" s="7"/>
      <c r="L508" s="567"/>
      <c r="M508" s="567"/>
    </row>
    <row r="509" spans="1:13" ht="19.5" customHeight="1" x14ac:dyDescent="0.25">
      <c r="C509" s="418"/>
      <c r="D509" s="7"/>
      <c r="E509" s="7"/>
      <c r="F509" s="426" t="s">
        <v>129</v>
      </c>
      <c r="G509" s="7"/>
      <c r="H509" s="7"/>
      <c r="I509" s="7"/>
    </row>
    <row r="510" spans="1:13" ht="19.5" customHeight="1" x14ac:dyDescent="0.25">
      <c r="C510" s="418"/>
      <c r="D510" s="7"/>
      <c r="E510" s="7"/>
      <c r="F510" s="565"/>
      <c r="G510" s="7"/>
      <c r="H510" s="7"/>
      <c r="I510" s="7"/>
    </row>
    <row r="511" spans="1:13" ht="19.5" customHeight="1" x14ac:dyDescent="0.25">
      <c r="C511" s="417" t="s">
        <v>128</v>
      </c>
      <c r="D511" s="418"/>
      <c r="E511" s="418"/>
      <c r="F511" s="419"/>
      <c r="G511" s="419"/>
      <c r="H511" s="420"/>
      <c r="I511" s="420"/>
    </row>
    <row r="512" spans="1:13" ht="19.5" customHeight="1" x14ac:dyDescent="0.25">
      <c r="C512" s="418"/>
      <c r="D512" s="6"/>
      <c r="E512" s="6"/>
      <c r="F512" s="6"/>
      <c r="G512" s="6"/>
      <c r="H512" s="422"/>
      <c r="I512" s="422"/>
    </row>
    <row r="513" spans="1:10" ht="19.5" customHeight="1" thickBot="1" x14ac:dyDescent="0.3">
      <c r="C513" s="261">
        <f>Qualifs!F31</f>
        <v>3</v>
      </c>
      <c r="D513" s="6"/>
      <c r="E513" s="6"/>
      <c r="F513" s="6"/>
      <c r="G513" s="6"/>
      <c r="H513" s="422"/>
      <c r="I513" s="422"/>
    </row>
    <row r="514" spans="1:10" ht="19.5" customHeight="1" thickBot="1" x14ac:dyDescent="0.3">
      <c r="C514" s="423" t="str">
        <f>$C$475</f>
        <v>Série 2</v>
      </c>
      <c r="D514" s="6"/>
      <c r="E514" s="6"/>
      <c r="F514" s="6"/>
      <c r="G514" s="6"/>
      <c r="H514" s="422"/>
      <c r="I514" s="422"/>
    </row>
    <row r="515" spans="1:10" ht="19.5" customHeight="1" thickBot="1" x14ac:dyDescent="0.3">
      <c r="A515" s="6">
        <f>A497+1</f>
        <v>27</v>
      </c>
      <c r="C515" s="423" t="str">
        <f>VLOOKUP(A515,nom,2,FALSE)</f>
        <v>LUTHEREAU FABIEN</v>
      </c>
      <c r="D515" s="425"/>
      <c r="E515" s="425">
        <v>1</v>
      </c>
      <c r="F515" s="425">
        <v>2</v>
      </c>
      <c r="G515" s="425">
        <v>3</v>
      </c>
      <c r="H515" s="426" t="s">
        <v>129</v>
      </c>
      <c r="I515" s="426" t="s">
        <v>130</v>
      </c>
    </row>
    <row r="516" spans="1:10" ht="19.5" customHeight="1" x14ac:dyDescent="0.25">
      <c r="C516" s="423"/>
      <c r="D516" s="12" t="s">
        <v>131</v>
      </c>
      <c r="E516" s="12"/>
      <c r="F516" s="12"/>
      <c r="G516" s="12"/>
      <c r="H516" s="565"/>
      <c r="I516" s="12"/>
    </row>
    <row r="517" spans="1:10" ht="19.5" customHeight="1" x14ac:dyDescent="0.25">
      <c r="C517" s="418"/>
      <c r="D517" s="12" t="s">
        <v>132</v>
      </c>
      <c r="E517" s="12"/>
      <c r="F517" s="12"/>
      <c r="G517" s="12"/>
      <c r="H517" s="565"/>
      <c r="I517" s="565"/>
    </row>
    <row r="518" spans="1:10" ht="19.5" customHeight="1" x14ac:dyDescent="0.25">
      <c r="C518" s="418"/>
      <c r="D518" s="12" t="s">
        <v>133</v>
      </c>
      <c r="E518" s="12"/>
      <c r="F518" s="12"/>
      <c r="G518" s="12"/>
      <c r="H518" s="565"/>
      <c r="I518" s="565"/>
    </row>
    <row r="519" spans="1:10" ht="19.5" customHeight="1" x14ac:dyDescent="0.25">
      <c r="C519" s="418"/>
      <c r="D519" s="12" t="s">
        <v>134</v>
      </c>
      <c r="E519" s="12"/>
      <c r="F519" s="12"/>
      <c r="G519" s="12"/>
      <c r="H519" s="565"/>
      <c r="I519" s="565"/>
    </row>
    <row r="520" spans="1:10" ht="19.5" customHeight="1" x14ac:dyDescent="0.25">
      <c r="C520" s="418"/>
      <c r="D520" s="12" t="s">
        <v>135</v>
      </c>
      <c r="E520" s="12"/>
      <c r="F520" s="12"/>
      <c r="G520" s="12"/>
      <c r="H520" s="565"/>
      <c r="I520" s="565"/>
    </row>
    <row r="521" spans="1:10" ht="19.5" customHeight="1" x14ac:dyDescent="0.25">
      <c r="C521" s="418"/>
      <c r="D521" s="12" t="s">
        <v>136</v>
      </c>
      <c r="E521" s="12"/>
      <c r="F521" s="12"/>
      <c r="G521" s="12"/>
      <c r="H521" s="565"/>
      <c r="I521" s="565"/>
      <c r="J521" s="427"/>
    </row>
    <row r="522" spans="1:10" ht="19.5" customHeight="1" x14ac:dyDescent="0.25">
      <c r="C522" s="418"/>
      <c r="D522" s="12" t="s">
        <v>137</v>
      </c>
      <c r="E522" s="12"/>
      <c r="F522" s="12"/>
      <c r="G522" s="12"/>
      <c r="H522" s="565"/>
      <c r="I522" s="565"/>
      <c r="J522" s="427"/>
    </row>
    <row r="523" spans="1:10" ht="19.5" customHeight="1" x14ac:dyDescent="0.25">
      <c r="C523" s="418"/>
      <c r="D523" s="12" t="s">
        <v>138</v>
      </c>
      <c r="E523" s="12"/>
      <c r="F523" s="12"/>
      <c r="G523" s="12"/>
      <c r="H523" s="565"/>
      <c r="I523" s="565"/>
      <c r="J523" s="427"/>
    </row>
    <row r="524" spans="1:10" ht="19.5" customHeight="1" x14ac:dyDescent="0.25">
      <c r="C524" s="418"/>
      <c r="D524" s="12" t="s">
        <v>139</v>
      </c>
      <c r="E524" s="12"/>
      <c r="F524" s="12"/>
      <c r="G524" s="12"/>
      <c r="H524" s="565"/>
      <c r="I524" s="565"/>
      <c r="J524" s="427"/>
    </row>
    <row r="525" spans="1:10" ht="19.5" customHeight="1" x14ac:dyDescent="0.25">
      <c r="C525" s="418"/>
      <c r="D525" s="12" t="s">
        <v>140</v>
      </c>
      <c r="E525" s="12"/>
      <c r="F525" s="12"/>
      <c r="G525" s="12"/>
      <c r="H525" s="565"/>
      <c r="I525" s="565"/>
    </row>
    <row r="526" spans="1:10" ht="19.5" customHeight="1" x14ac:dyDescent="0.25">
      <c r="C526" s="418"/>
      <c r="D526" s="7"/>
      <c r="E526" s="7"/>
      <c r="F526" s="7"/>
      <c r="G526" s="7"/>
      <c r="H526" s="7"/>
      <c r="I526" s="7"/>
    </row>
    <row r="527" spans="1:10" ht="19.5" customHeight="1" x14ac:dyDescent="0.25">
      <c r="C527" s="418"/>
      <c r="D527" s="7"/>
      <c r="E527" s="7"/>
      <c r="F527" s="426" t="s">
        <v>129</v>
      </c>
      <c r="G527" s="7"/>
      <c r="H527" s="7"/>
      <c r="I527" s="7"/>
    </row>
    <row r="528" spans="1:10" ht="19.5" customHeight="1" x14ac:dyDescent="0.25">
      <c r="C528" s="418"/>
      <c r="D528" s="7"/>
      <c r="E528" s="7"/>
      <c r="F528" s="565"/>
      <c r="G528" s="7"/>
      <c r="H528" s="7"/>
      <c r="I528" s="7"/>
    </row>
    <row r="529" spans="1:10" ht="19.5" customHeight="1" x14ac:dyDescent="0.25">
      <c r="C529" s="418"/>
      <c r="D529" s="7"/>
      <c r="E529" s="7"/>
      <c r="F529" s="7"/>
      <c r="G529" s="7"/>
      <c r="H529" s="7"/>
      <c r="I529" s="566"/>
    </row>
    <row r="530" spans="1:10" ht="19.5" customHeight="1" x14ac:dyDescent="0.25">
      <c r="C530" s="418"/>
      <c r="D530" s="7"/>
      <c r="E530" s="7"/>
      <c r="F530" s="7"/>
      <c r="G530" s="7"/>
      <c r="H530" s="7"/>
      <c r="I530" s="7"/>
    </row>
    <row r="531" spans="1:10" ht="19.5" customHeight="1" x14ac:dyDescent="0.25">
      <c r="H531" s="421"/>
      <c r="I531" s="421"/>
    </row>
    <row r="532" spans="1:10" ht="19.5" customHeight="1" x14ac:dyDescent="0.25">
      <c r="C532" s="417" t="s">
        <v>128</v>
      </c>
      <c r="D532" s="418"/>
      <c r="E532" s="418"/>
      <c r="F532" s="419"/>
      <c r="G532" s="419"/>
      <c r="H532" s="420"/>
      <c r="I532" s="420"/>
    </row>
    <row r="533" spans="1:10" ht="19.5" customHeight="1" x14ac:dyDescent="0.25">
      <c r="C533" s="418"/>
      <c r="D533" s="6"/>
      <c r="E533" s="6"/>
      <c r="F533" s="6"/>
      <c r="G533" s="6"/>
      <c r="H533" s="422"/>
      <c r="I533" s="422"/>
    </row>
    <row r="534" spans="1:10" ht="19.5" customHeight="1" thickBot="1" x14ac:dyDescent="0.3">
      <c r="C534" s="261">
        <f>Qualifs!F32</f>
        <v>4</v>
      </c>
      <c r="D534" s="6"/>
      <c r="E534" s="6"/>
      <c r="F534" s="6"/>
      <c r="G534" s="6"/>
      <c r="H534" s="422"/>
      <c r="I534" s="422"/>
    </row>
    <row r="535" spans="1:10" ht="19.5" customHeight="1" thickBot="1" x14ac:dyDescent="0.3">
      <c r="C535" s="423" t="str">
        <f>$C$475</f>
        <v>Série 2</v>
      </c>
      <c r="D535" s="6"/>
      <c r="E535" s="6"/>
      <c r="F535" s="6"/>
      <c r="G535" s="6"/>
      <c r="H535" s="422"/>
      <c r="I535" s="422"/>
    </row>
    <row r="536" spans="1:10" ht="19.5" customHeight="1" thickBot="1" x14ac:dyDescent="0.3">
      <c r="A536" s="6">
        <f>A515+1</f>
        <v>28</v>
      </c>
      <c r="C536" s="423" t="str">
        <f>VLOOKUP(A536,nom,2,FALSE)</f>
        <v>ANTONOFF NICOLAS</v>
      </c>
      <c r="D536" s="425"/>
      <c r="E536" s="425">
        <v>1</v>
      </c>
      <c r="F536" s="425">
        <v>2</v>
      </c>
      <c r="G536" s="425">
        <v>3</v>
      </c>
      <c r="H536" s="426" t="s">
        <v>129</v>
      </c>
      <c r="I536" s="426" t="s">
        <v>130</v>
      </c>
    </row>
    <row r="537" spans="1:10" ht="19.5" customHeight="1" x14ac:dyDescent="0.25">
      <c r="C537" s="423"/>
      <c r="D537" s="12" t="s">
        <v>131</v>
      </c>
      <c r="E537" s="12"/>
      <c r="F537" s="12"/>
      <c r="G537" s="12"/>
      <c r="H537" s="565"/>
      <c r="I537" s="12"/>
    </row>
    <row r="538" spans="1:10" ht="19.5" customHeight="1" x14ac:dyDescent="0.25">
      <c r="C538" s="418"/>
      <c r="D538" s="12" t="s">
        <v>132</v>
      </c>
      <c r="E538" s="12"/>
      <c r="F538" s="12"/>
      <c r="G538" s="12"/>
      <c r="H538" s="565"/>
      <c r="I538" s="565"/>
    </row>
    <row r="539" spans="1:10" ht="19.5" customHeight="1" x14ac:dyDescent="0.25">
      <c r="C539" s="418"/>
      <c r="D539" s="12" t="s">
        <v>133</v>
      </c>
      <c r="E539" s="12"/>
      <c r="F539" s="12"/>
      <c r="G539" s="12"/>
      <c r="H539" s="565"/>
      <c r="I539" s="565"/>
    </row>
    <row r="540" spans="1:10" ht="19.5" customHeight="1" x14ac:dyDescent="0.25">
      <c r="C540" s="418"/>
      <c r="D540" s="12" t="s">
        <v>134</v>
      </c>
      <c r="E540" s="12"/>
      <c r="F540" s="12"/>
      <c r="G540" s="12"/>
      <c r="H540" s="565"/>
      <c r="I540" s="565"/>
    </row>
    <row r="541" spans="1:10" ht="19.5" customHeight="1" x14ac:dyDescent="0.25">
      <c r="C541" s="418"/>
      <c r="D541" s="12" t="s">
        <v>135</v>
      </c>
      <c r="E541" s="12"/>
      <c r="F541" s="12"/>
      <c r="G541" s="12"/>
      <c r="H541" s="565"/>
      <c r="I541" s="565"/>
    </row>
    <row r="542" spans="1:10" ht="19.5" customHeight="1" x14ac:dyDescent="0.25">
      <c r="C542" s="418"/>
      <c r="D542" s="12" t="s">
        <v>136</v>
      </c>
      <c r="E542" s="12"/>
      <c r="F542" s="12"/>
      <c r="G542" s="12"/>
      <c r="H542" s="565"/>
      <c r="I542" s="565"/>
      <c r="J542" s="427"/>
    </row>
    <row r="543" spans="1:10" ht="19.5" customHeight="1" x14ac:dyDescent="0.25">
      <c r="C543" s="418"/>
      <c r="D543" s="12" t="s">
        <v>137</v>
      </c>
      <c r="E543" s="12"/>
      <c r="F543" s="12"/>
      <c r="G543" s="12"/>
      <c r="H543" s="565"/>
      <c r="I543" s="565"/>
      <c r="J543" s="427"/>
    </row>
    <row r="544" spans="1:10" ht="19.5" customHeight="1" x14ac:dyDescent="0.25">
      <c r="C544" s="418"/>
      <c r="D544" s="12" t="s">
        <v>138</v>
      </c>
      <c r="E544" s="12"/>
      <c r="F544" s="12"/>
      <c r="G544" s="12"/>
      <c r="H544" s="565"/>
      <c r="I544" s="565"/>
      <c r="J544" s="427"/>
    </row>
    <row r="545" spans="1:10" ht="19.5" customHeight="1" x14ac:dyDescent="0.25">
      <c r="C545" s="418"/>
      <c r="D545" s="12" t="s">
        <v>139</v>
      </c>
      <c r="E545" s="12"/>
      <c r="F545" s="12"/>
      <c r="G545" s="12"/>
      <c r="H545" s="565"/>
      <c r="I545" s="565"/>
      <c r="J545" s="427"/>
    </row>
    <row r="546" spans="1:10" ht="19.5" customHeight="1" x14ac:dyDescent="0.25">
      <c r="C546" s="418"/>
      <c r="D546" s="12" t="s">
        <v>140</v>
      </c>
      <c r="E546" s="12"/>
      <c r="F546" s="12"/>
      <c r="G546" s="12"/>
      <c r="H546" s="565"/>
      <c r="I546" s="565"/>
    </row>
    <row r="547" spans="1:10" ht="19.5" customHeight="1" x14ac:dyDescent="0.25">
      <c r="C547" s="418"/>
      <c r="D547" s="7"/>
      <c r="E547" s="7"/>
      <c r="F547" s="7"/>
      <c r="G547" s="7"/>
      <c r="H547" s="7"/>
      <c r="I547" s="7"/>
    </row>
    <row r="548" spans="1:10" ht="19.5" customHeight="1" x14ac:dyDescent="0.25">
      <c r="C548" s="418"/>
      <c r="D548" s="7"/>
      <c r="E548" s="7"/>
      <c r="F548" s="426" t="s">
        <v>129</v>
      </c>
      <c r="G548" s="7"/>
      <c r="H548" s="7"/>
      <c r="I548" s="7"/>
    </row>
    <row r="549" spans="1:10" ht="19.5" customHeight="1" x14ac:dyDescent="0.25">
      <c r="C549" s="418"/>
      <c r="D549" s="7"/>
      <c r="E549" s="7"/>
      <c r="F549" s="565"/>
      <c r="G549" s="7"/>
      <c r="H549" s="7"/>
      <c r="I549" s="7"/>
    </row>
    <row r="550" spans="1:10" ht="19.5" customHeight="1" x14ac:dyDescent="0.25">
      <c r="C550" s="417" t="s">
        <v>128</v>
      </c>
      <c r="D550" s="418"/>
      <c r="E550" s="418"/>
      <c r="F550" s="419"/>
      <c r="G550" s="419"/>
      <c r="H550" s="420"/>
      <c r="I550" s="420"/>
    </row>
    <row r="551" spans="1:10" ht="19.5" customHeight="1" x14ac:dyDescent="0.25">
      <c r="C551" s="418"/>
      <c r="D551" s="6"/>
      <c r="E551" s="6"/>
      <c r="F551" s="6"/>
      <c r="G551" s="6"/>
      <c r="H551" s="422"/>
      <c r="I551" s="422"/>
    </row>
    <row r="552" spans="1:10" ht="19.5" customHeight="1" thickBot="1" x14ac:dyDescent="0.3">
      <c r="C552" s="261">
        <f>Qualifs!F33</f>
        <v>5</v>
      </c>
      <c r="D552" s="6"/>
      <c r="E552" s="6"/>
      <c r="F552" s="6"/>
      <c r="G552" s="6"/>
      <c r="H552" s="422"/>
      <c r="I552" s="422"/>
    </row>
    <row r="553" spans="1:10" ht="19.5" customHeight="1" thickBot="1" x14ac:dyDescent="0.3">
      <c r="C553" s="423" t="str">
        <f>$C$475</f>
        <v>Série 2</v>
      </c>
      <c r="D553" s="6"/>
      <c r="E553" s="6"/>
      <c r="F553" s="6"/>
      <c r="G553" s="6"/>
      <c r="H553" s="422"/>
      <c r="I553" s="422"/>
    </row>
    <row r="554" spans="1:10" ht="19.5" customHeight="1" thickBot="1" x14ac:dyDescent="0.3">
      <c r="A554" s="6">
        <f>A536+1</f>
        <v>29</v>
      </c>
      <c r="C554" s="423" t="str">
        <f>VLOOKUP(A554,nom,2,FALSE)</f>
        <v>CENDRIE JEAN PIERRE</v>
      </c>
      <c r="D554" s="425"/>
      <c r="E554" s="425">
        <v>1</v>
      </c>
      <c r="F554" s="425">
        <v>2</v>
      </c>
      <c r="G554" s="425">
        <v>3</v>
      </c>
      <c r="H554" s="426" t="s">
        <v>129</v>
      </c>
      <c r="I554" s="426" t="s">
        <v>130</v>
      </c>
    </row>
    <row r="555" spans="1:10" ht="19.5" customHeight="1" x14ac:dyDescent="0.25">
      <c r="C555" s="423"/>
      <c r="D555" s="12" t="s">
        <v>131</v>
      </c>
      <c r="E555" s="12"/>
      <c r="F555" s="12"/>
      <c r="G555" s="12"/>
      <c r="H555" s="565"/>
      <c r="I555" s="12"/>
    </row>
    <row r="556" spans="1:10" ht="19.5" customHeight="1" x14ac:dyDescent="0.25">
      <c r="C556" s="418"/>
      <c r="D556" s="12" t="s">
        <v>132</v>
      </c>
      <c r="E556" s="12"/>
      <c r="F556" s="12"/>
      <c r="G556" s="12"/>
      <c r="H556" s="565"/>
      <c r="I556" s="565"/>
    </row>
    <row r="557" spans="1:10" ht="19.5" customHeight="1" x14ac:dyDescent="0.25">
      <c r="C557" s="418"/>
      <c r="D557" s="12" t="s">
        <v>133</v>
      </c>
      <c r="E557" s="12"/>
      <c r="F557" s="12"/>
      <c r="G557" s="12"/>
      <c r="H557" s="565"/>
      <c r="I557" s="565"/>
    </row>
    <row r="558" spans="1:10" ht="19.5" customHeight="1" x14ac:dyDescent="0.25">
      <c r="C558" s="418"/>
      <c r="D558" s="12" t="s">
        <v>134</v>
      </c>
      <c r="E558" s="12"/>
      <c r="F558" s="12"/>
      <c r="G558" s="12"/>
      <c r="H558" s="565"/>
      <c r="I558" s="565"/>
    </row>
    <row r="559" spans="1:10" ht="19.5" customHeight="1" x14ac:dyDescent="0.25">
      <c r="C559" s="418"/>
      <c r="D559" s="12" t="s">
        <v>135</v>
      </c>
      <c r="E559" s="12"/>
      <c r="F559" s="12"/>
      <c r="G559" s="12"/>
      <c r="H559" s="565"/>
      <c r="I559" s="565"/>
    </row>
    <row r="560" spans="1:10" ht="19.5" customHeight="1" x14ac:dyDescent="0.25">
      <c r="C560" s="418"/>
      <c r="D560" s="12" t="s">
        <v>136</v>
      </c>
      <c r="E560" s="12"/>
      <c r="F560" s="12"/>
      <c r="G560" s="12"/>
      <c r="H560" s="565"/>
      <c r="I560" s="565"/>
      <c r="J560" s="427"/>
    </row>
    <row r="561" spans="1:10" ht="19.5" customHeight="1" x14ac:dyDescent="0.25">
      <c r="C561" s="418"/>
      <c r="D561" s="12" t="s">
        <v>137</v>
      </c>
      <c r="E561" s="12"/>
      <c r="F561" s="12"/>
      <c r="G561" s="12"/>
      <c r="H561" s="565"/>
      <c r="I561" s="565"/>
      <c r="J561" s="427"/>
    </row>
    <row r="562" spans="1:10" ht="19.5" customHeight="1" x14ac:dyDescent="0.25">
      <c r="C562" s="418"/>
      <c r="D562" s="12" t="s">
        <v>138</v>
      </c>
      <c r="E562" s="12"/>
      <c r="F562" s="12"/>
      <c r="G562" s="12"/>
      <c r="H562" s="565"/>
      <c r="I562" s="565"/>
      <c r="J562" s="427"/>
    </row>
    <row r="563" spans="1:10" ht="19.5" customHeight="1" x14ac:dyDescent="0.25">
      <c r="C563" s="418"/>
      <c r="D563" s="12" t="s">
        <v>139</v>
      </c>
      <c r="E563" s="12"/>
      <c r="F563" s="12"/>
      <c r="G563" s="12"/>
      <c r="H563" s="565"/>
      <c r="I563" s="565"/>
      <c r="J563" s="427"/>
    </row>
    <row r="564" spans="1:10" ht="19.5" customHeight="1" x14ac:dyDescent="0.25">
      <c r="C564" s="418"/>
      <c r="D564" s="12" t="s">
        <v>140</v>
      </c>
      <c r="E564" s="12"/>
      <c r="F564" s="12"/>
      <c r="G564" s="12"/>
      <c r="H564" s="565"/>
      <c r="I564" s="565"/>
    </row>
    <row r="565" spans="1:10" ht="19.5" customHeight="1" x14ac:dyDescent="0.25">
      <c r="C565" s="418"/>
      <c r="D565" s="7"/>
      <c r="E565" s="7"/>
      <c r="F565" s="7"/>
      <c r="G565" s="7"/>
      <c r="H565" s="7"/>
      <c r="I565" s="7"/>
    </row>
    <row r="566" spans="1:10" ht="19.5" customHeight="1" x14ac:dyDescent="0.25">
      <c r="C566" s="418"/>
      <c r="D566" s="7"/>
      <c r="E566" s="7"/>
      <c r="F566" s="426" t="s">
        <v>129</v>
      </c>
      <c r="G566" s="7"/>
      <c r="H566" s="7"/>
      <c r="I566" s="7"/>
    </row>
    <row r="567" spans="1:10" ht="19.5" customHeight="1" x14ac:dyDescent="0.25">
      <c r="C567" s="418"/>
      <c r="D567" s="7"/>
      <c r="E567" s="7"/>
      <c r="F567" s="565"/>
      <c r="G567" s="7"/>
      <c r="H567" s="7"/>
      <c r="I567" s="7"/>
    </row>
    <row r="568" spans="1:10" ht="19.5" customHeight="1" x14ac:dyDescent="0.25">
      <c r="C568" s="418"/>
      <c r="D568" s="7"/>
      <c r="E568" s="7"/>
      <c r="F568" s="7"/>
      <c r="G568" s="7"/>
      <c r="H568" s="7"/>
      <c r="I568" s="7"/>
    </row>
    <row r="569" spans="1:10" ht="19.5" customHeight="1" x14ac:dyDescent="0.25">
      <c r="C569" s="418"/>
      <c r="D569" s="7"/>
      <c r="E569" s="7"/>
      <c r="F569" s="7"/>
      <c r="G569" s="7"/>
      <c r="H569" s="7"/>
      <c r="I569" s="7"/>
    </row>
    <row r="570" spans="1:10" ht="19.5" customHeight="1" x14ac:dyDescent="0.25">
      <c r="H570" s="421"/>
      <c r="I570" s="421"/>
    </row>
    <row r="571" spans="1:10" ht="19.5" customHeight="1" x14ac:dyDescent="0.25">
      <c r="C571" s="417" t="s">
        <v>128</v>
      </c>
      <c r="D571" s="418"/>
      <c r="E571" s="418"/>
      <c r="F571" s="419"/>
      <c r="G571" s="419"/>
      <c r="H571" s="420"/>
      <c r="I571" s="420"/>
    </row>
    <row r="572" spans="1:10" ht="19.5" customHeight="1" x14ac:dyDescent="0.25">
      <c r="C572" s="418"/>
      <c r="D572" s="6"/>
      <c r="E572" s="6"/>
      <c r="F572" s="6"/>
      <c r="G572" s="6"/>
      <c r="H572" s="422"/>
      <c r="I572" s="422"/>
    </row>
    <row r="573" spans="1:10" ht="19.5" customHeight="1" thickBot="1" x14ac:dyDescent="0.3">
      <c r="C573" s="261">
        <f>Qualifs!F34</f>
        <v>6</v>
      </c>
      <c r="D573" s="6"/>
      <c r="E573" s="6"/>
      <c r="F573" s="6"/>
      <c r="G573" s="6"/>
      <c r="H573" s="422"/>
      <c r="I573" s="422"/>
    </row>
    <row r="574" spans="1:10" ht="19.5" customHeight="1" thickBot="1" x14ac:dyDescent="0.3">
      <c r="C574" s="423" t="str">
        <f>$C$475</f>
        <v>Série 2</v>
      </c>
      <c r="D574" s="6"/>
      <c r="E574" s="6"/>
      <c r="F574" s="6"/>
      <c r="G574" s="6"/>
      <c r="H574" s="422"/>
      <c r="I574" s="422"/>
    </row>
    <row r="575" spans="1:10" ht="19.5" customHeight="1" thickBot="1" x14ac:dyDescent="0.3">
      <c r="A575" s="6">
        <f>A554+1</f>
        <v>30</v>
      </c>
      <c r="C575" s="423" t="str">
        <f>VLOOKUP(A575,nom,2,FALSE)</f>
        <v>ROBERT SOPHIE</v>
      </c>
      <c r="D575" s="425"/>
      <c r="E575" s="425">
        <v>1</v>
      </c>
      <c r="F575" s="425">
        <v>2</v>
      </c>
      <c r="G575" s="425">
        <v>3</v>
      </c>
      <c r="H575" s="426" t="s">
        <v>129</v>
      </c>
      <c r="I575" s="426" t="s">
        <v>130</v>
      </c>
    </row>
    <row r="576" spans="1:10" ht="19.5" customHeight="1" x14ac:dyDescent="0.25">
      <c r="C576" s="423"/>
      <c r="D576" s="12" t="s">
        <v>131</v>
      </c>
      <c r="E576" s="12"/>
      <c r="F576" s="12"/>
      <c r="G576" s="12"/>
      <c r="H576" s="565"/>
      <c r="I576" s="12"/>
    </row>
    <row r="577" spans="3:10" ht="19.5" customHeight="1" x14ac:dyDescent="0.25">
      <c r="C577" s="418"/>
      <c r="D577" s="12" t="s">
        <v>132</v>
      </c>
      <c r="E577" s="12"/>
      <c r="F577" s="12"/>
      <c r="G577" s="12"/>
      <c r="H577" s="565"/>
      <c r="I577" s="565"/>
    </row>
    <row r="578" spans="3:10" ht="19.5" customHeight="1" x14ac:dyDescent="0.25">
      <c r="C578" s="418"/>
      <c r="D578" s="12" t="s">
        <v>133</v>
      </c>
      <c r="E578" s="12"/>
      <c r="F578" s="12"/>
      <c r="G578" s="12"/>
      <c r="H578" s="565"/>
      <c r="I578" s="565"/>
    </row>
    <row r="579" spans="3:10" ht="19.5" customHeight="1" x14ac:dyDescent="0.25">
      <c r="C579" s="418"/>
      <c r="D579" s="12" t="s">
        <v>134</v>
      </c>
      <c r="E579" s="12"/>
      <c r="F579" s="12"/>
      <c r="G579" s="12"/>
      <c r="H579" s="565"/>
      <c r="I579" s="565"/>
    </row>
    <row r="580" spans="3:10" ht="19.5" customHeight="1" x14ac:dyDescent="0.25">
      <c r="C580" s="418"/>
      <c r="D580" s="12" t="s">
        <v>135</v>
      </c>
      <c r="E580" s="12"/>
      <c r="F580" s="12"/>
      <c r="G580" s="12"/>
      <c r="H580" s="565"/>
      <c r="I580" s="565"/>
    </row>
    <row r="581" spans="3:10" ht="19.5" customHeight="1" x14ac:dyDescent="0.25">
      <c r="C581" s="418"/>
      <c r="D581" s="12" t="s">
        <v>136</v>
      </c>
      <c r="E581" s="12"/>
      <c r="F581" s="12"/>
      <c r="G581" s="12"/>
      <c r="H581" s="565"/>
      <c r="I581" s="565"/>
      <c r="J581" s="427"/>
    </row>
    <row r="582" spans="3:10" ht="19.5" customHeight="1" x14ac:dyDescent="0.25">
      <c r="C582" s="418"/>
      <c r="D582" s="12" t="s">
        <v>137</v>
      </c>
      <c r="E582" s="12"/>
      <c r="F582" s="12"/>
      <c r="G582" s="12"/>
      <c r="H582" s="565"/>
      <c r="I582" s="565"/>
      <c r="J582" s="427"/>
    </row>
    <row r="583" spans="3:10" ht="19.5" customHeight="1" x14ac:dyDescent="0.25">
      <c r="C583" s="418"/>
      <c r="D583" s="12" t="s">
        <v>138</v>
      </c>
      <c r="E583" s="12"/>
      <c r="F583" s="12"/>
      <c r="G583" s="12"/>
      <c r="H583" s="565"/>
      <c r="I583" s="565"/>
      <c r="J583" s="427"/>
    </row>
    <row r="584" spans="3:10" ht="19.5" customHeight="1" x14ac:dyDescent="0.25">
      <c r="C584" s="418"/>
      <c r="D584" s="12" t="s">
        <v>139</v>
      </c>
      <c r="E584" s="12"/>
      <c r="F584" s="12"/>
      <c r="G584" s="12"/>
      <c r="H584" s="565"/>
      <c r="I584" s="565"/>
      <c r="J584" s="427"/>
    </row>
    <row r="585" spans="3:10" ht="19.5" customHeight="1" x14ac:dyDescent="0.25">
      <c r="C585" s="418"/>
      <c r="D585" s="12" t="s">
        <v>140</v>
      </c>
      <c r="E585" s="12"/>
      <c r="F585" s="12"/>
      <c r="G585" s="12"/>
      <c r="H585" s="565"/>
      <c r="I585" s="565"/>
    </row>
    <row r="586" spans="3:10" ht="19.5" customHeight="1" x14ac:dyDescent="0.25">
      <c r="C586" s="418"/>
      <c r="D586" s="7"/>
      <c r="E586" s="7"/>
      <c r="F586" s="7"/>
      <c r="G586" s="7"/>
      <c r="H586" s="7"/>
      <c r="I586" s="7"/>
    </row>
    <row r="587" spans="3:10" ht="19.5" customHeight="1" x14ac:dyDescent="0.25">
      <c r="C587" s="418"/>
      <c r="D587" s="7"/>
      <c r="E587" s="7"/>
      <c r="F587" s="426" t="s">
        <v>129</v>
      </c>
      <c r="G587" s="7"/>
      <c r="H587" s="7"/>
      <c r="I587" s="7"/>
    </row>
    <row r="588" spans="3:10" ht="19.5" customHeight="1" x14ac:dyDescent="0.25">
      <c r="C588" s="418"/>
      <c r="D588" s="7"/>
      <c r="E588" s="7"/>
      <c r="F588" s="565"/>
      <c r="G588" s="7"/>
      <c r="H588" s="7"/>
      <c r="I588" s="7"/>
    </row>
    <row r="589" spans="3:10" ht="19.5" customHeight="1" x14ac:dyDescent="0.25">
      <c r="C589" s="417" t="s">
        <v>128</v>
      </c>
      <c r="D589" s="418"/>
      <c r="E589" s="418"/>
      <c r="F589" s="419"/>
      <c r="G589" s="419"/>
      <c r="H589" s="420"/>
      <c r="I589" s="420"/>
    </row>
    <row r="590" spans="3:10" ht="19.5" customHeight="1" x14ac:dyDescent="0.25">
      <c r="C590" s="418"/>
      <c r="D590" s="6"/>
      <c r="E590" s="6"/>
      <c r="F590" s="6"/>
      <c r="G590" s="6"/>
      <c r="H590" s="422"/>
      <c r="I590" s="422"/>
    </row>
    <row r="591" spans="3:10" ht="19.5" customHeight="1" thickBot="1" x14ac:dyDescent="0.3">
      <c r="C591" s="261">
        <f>Qualifs!F35</f>
        <v>7</v>
      </c>
      <c r="D591" s="6"/>
      <c r="E591" s="6"/>
      <c r="F591" s="6"/>
      <c r="G591" s="6"/>
      <c r="H591" s="422"/>
      <c r="I591" s="422"/>
    </row>
    <row r="592" spans="3:10" ht="19.5" customHeight="1" thickBot="1" x14ac:dyDescent="0.3">
      <c r="C592" s="423" t="str">
        <f>$C$475</f>
        <v>Série 2</v>
      </c>
      <c r="D592" s="6"/>
      <c r="E592" s="6"/>
      <c r="F592" s="6"/>
      <c r="G592" s="6"/>
      <c r="H592" s="422"/>
      <c r="I592" s="422"/>
    </row>
    <row r="593" spans="1:12" ht="19.5" customHeight="1" thickBot="1" x14ac:dyDescent="0.3">
      <c r="A593" s="6">
        <f>A575+1</f>
        <v>31</v>
      </c>
      <c r="C593" s="423" t="str">
        <f>VLOOKUP(A593,nom,2,FALSE)</f>
        <v>JOUSEAU NADEGE</v>
      </c>
      <c r="D593" s="425"/>
      <c r="E593" s="425">
        <v>1</v>
      </c>
      <c r="F593" s="425">
        <v>2</v>
      </c>
      <c r="G593" s="425">
        <v>3</v>
      </c>
      <c r="H593" s="426" t="s">
        <v>129</v>
      </c>
      <c r="I593" s="426" t="s">
        <v>130</v>
      </c>
    </row>
    <row r="594" spans="1:12" ht="19.5" customHeight="1" x14ac:dyDescent="0.25">
      <c r="C594" s="423"/>
      <c r="D594" s="12" t="s">
        <v>131</v>
      </c>
      <c r="E594" s="12"/>
      <c r="F594" s="12"/>
      <c r="G594" s="12"/>
      <c r="H594" s="565"/>
      <c r="I594" s="12"/>
    </row>
    <row r="595" spans="1:12" ht="19.5" customHeight="1" x14ac:dyDescent="0.25">
      <c r="C595" s="418"/>
      <c r="D595" s="12" t="s">
        <v>132</v>
      </c>
      <c r="E595" s="12"/>
      <c r="F595" s="12"/>
      <c r="G595" s="12"/>
      <c r="H595" s="565"/>
      <c r="I595" s="565"/>
    </row>
    <row r="596" spans="1:12" ht="19.5" customHeight="1" x14ac:dyDescent="0.25">
      <c r="C596" s="418"/>
      <c r="D596" s="12" t="s">
        <v>133</v>
      </c>
      <c r="E596" s="12"/>
      <c r="F596" s="12"/>
      <c r="G596" s="12"/>
      <c r="H596" s="565"/>
      <c r="I596" s="565"/>
    </row>
    <row r="597" spans="1:12" ht="19.5" customHeight="1" x14ac:dyDescent="0.25">
      <c r="C597" s="418"/>
      <c r="D597" s="12" t="s">
        <v>134</v>
      </c>
      <c r="E597" s="12"/>
      <c r="F597" s="12"/>
      <c r="G597" s="12"/>
      <c r="H597" s="565"/>
      <c r="I597" s="565"/>
    </row>
    <row r="598" spans="1:12" ht="19.5" customHeight="1" x14ac:dyDescent="0.25">
      <c r="C598" s="418"/>
      <c r="D598" s="12" t="s">
        <v>135</v>
      </c>
      <c r="E598" s="12"/>
      <c r="F598" s="12"/>
      <c r="G598" s="12"/>
      <c r="H598" s="565"/>
      <c r="I598" s="565"/>
    </row>
    <row r="599" spans="1:12" ht="19.5" customHeight="1" x14ac:dyDescent="0.25">
      <c r="C599" s="418"/>
      <c r="D599" s="12" t="s">
        <v>136</v>
      </c>
      <c r="E599" s="12"/>
      <c r="F599" s="12"/>
      <c r="G599" s="12"/>
      <c r="H599" s="565"/>
      <c r="I599" s="565"/>
      <c r="J599" s="427"/>
    </row>
    <row r="600" spans="1:12" ht="19.5" customHeight="1" x14ac:dyDescent="0.25">
      <c r="C600" s="418"/>
      <c r="D600" s="12" t="s">
        <v>137</v>
      </c>
      <c r="E600" s="12"/>
      <c r="F600" s="12"/>
      <c r="G600" s="12"/>
      <c r="H600" s="565"/>
      <c r="I600" s="565"/>
      <c r="J600" s="427"/>
    </row>
    <row r="601" spans="1:12" ht="19.5" customHeight="1" x14ac:dyDescent="0.25">
      <c r="C601" s="418"/>
      <c r="D601" s="12" t="s">
        <v>138</v>
      </c>
      <c r="E601" s="12"/>
      <c r="F601" s="12"/>
      <c r="G601" s="12"/>
      <c r="H601" s="565"/>
      <c r="I601" s="565"/>
      <c r="J601" s="427"/>
      <c r="L601" s="567"/>
    </row>
    <row r="602" spans="1:12" ht="19.5" customHeight="1" x14ac:dyDescent="0.25">
      <c r="C602" s="418"/>
      <c r="D602" s="12" t="s">
        <v>139</v>
      </c>
      <c r="E602" s="12"/>
      <c r="F602" s="12"/>
      <c r="G602" s="12"/>
      <c r="H602" s="565"/>
      <c r="I602" s="565"/>
      <c r="J602" s="427"/>
    </row>
    <row r="603" spans="1:12" ht="19.5" customHeight="1" x14ac:dyDescent="0.25">
      <c r="C603" s="418"/>
      <c r="D603" s="12" t="s">
        <v>140</v>
      </c>
      <c r="E603" s="12"/>
      <c r="F603" s="12"/>
      <c r="G603" s="12"/>
      <c r="H603" s="565"/>
      <c r="I603" s="565"/>
    </row>
    <row r="604" spans="1:12" ht="19.5" customHeight="1" x14ac:dyDescent="0.25">
      <c r="C604" s="418"/>
      <c r="D604" s="7"/>
      <c r="E604" s="7"/>
      <c r="F604" s="7"/>
      <c r="G604" s="7"/>
      <c r="H604" s="7"/>
      <c r="I604" s="7"/>
    </row>
    <row r="605" spans="1:12" ht="19.5" customHeight="1" x14ac:dyDescent="0.25">
      <c r="C605" s="418"/>
      <c r="D605" s="7"/>
      <c r="E605" s="7"/>
      <c r="F605" s="426" t="s">
        <v>129</v>
      </c>
      <c r="G605" s="7"/>
      <c r="H605" s="7"/>
      <c r="I605" s="7"/>
    </row>
    <row r="606" spans="1:12" ht="19.5" customHeight="1" x14ac:dyDescent="0.25">
      <c r="C606" s="418"/>
      <c r="D606" s="7"/>
      <c r="E606" s="7"/>
      <c r="F606" s="565"/>
      <c r="G606" s="7"/>
      <c r="H606" s="7"/>
      <c r="I606" s="7"/>
    </row>
    <row r="607" spans="1:12" ht="19.5" customHeight="1" x14ac:dyDescent="0.25">
      <c r="C607" s="418"/>
      <c r="D607" s="7"/>
      <c r="E607" s="7"/>
      <c r="F607" s="7"/>
      <c r="G607" s="7"/>
      <c r="H607" s="566"/>
      <c r="I607" s="7"/>
    </row>
    <row r="608" spans="1:12" ht="19.5" customHeight="1" x14ac:dyDescent="0.25">
      <c r="C608" s="418"/>
      <c r="D608" s="7"/>
      <c r="E608" s="7"/>
      <c r="F608" s="7"/>
      <c r="G608" s="7"/>
      <c r="H608" s="7"/>
      <c r="I608" s="7"/>
    </row>
    <row r="609" spans="1:10" ht="19.5" customHeight="1" x14ac:dyDescent="0.25">
      <c r="H609" s="421"/>
      <c r="I609" s="421"/>
    </row>
    <row r="610" spans="1:10" ht="19.5" customHeight="1" x14ac:dyDescent="0.25">
      <c r="C610" s="417" t="s">
        <v>128</v>
      </c>
      <c r="D610" s="418"/>
      <c r="E610" s="418"/>
      <c r="F610" s="419"/>
      <c r="G610" s="419"/>
      <c r="H610" s="420"/>
      <c r="I610" s="420"/>
    </row>
    <row r="611" spans="1:10" ht="19.5" customHeight="1" x14ac:dyDescent="0.25">
      <c r="C611" s="418"/>
      <c r="D611" s="6"/>
      <c r="E611" s="6"/>
      <c r="F611" s="6"/>
      <c r="G611" s="6"/>
      <c r="H611" s="422"/>
      <c r="I611" s="422"/>
    </row>
    <row r="612" spans="1:10" ht="19.5" customHeight="1" thickBot="1" x14ac:dyDescent="0.3">
      <c r="C612" s="261">
        <f>Qualifs!F36</f>
        <v>8</v>
      </c>
      <c r="D612" s="6"/>
      <c r="E612" s="6"/>
      <c r="F612" s="6"/>
      <c r="G612" s="6"/>
      <c r="H612" s="422"/>
      <c r="I612" s="422"/>
    </row>
    <row r="613" spans="1:10" ht="19.5" customHeight="1" thickBot="1" x14ac:dyDescent="0.3">
      <c r="C613" s="423" t="str">
        <f>$C$475</f>
        <v>Série 2</v>
      </c>
      <c r="D613" s="6"/>
      <c r="E613" s="6"/>
      <c r="F613" s="6"/>
      <c r="G613" s="6"/>
      <c r="H613" s="422"/>
      <c r="I613" s="422"/>
    </row>
    <row r="614" spans="1:10" ht="19.5" customHeight="1" thickBot="1" x14ac:dyDescent="0.3">
      <c r="A614" s="6">
        <f>A593+1</f>
        <v>32</v>
      </c>
      <c r="C614" s="423" t="str">
        <f>VLOOKUP(A614,nom,2,FALSE)</f>
        <v>LEROY ROMEO</v>
      </c>
      <c r="D614" s="425"/>
      <c r="E614" s="425">
        <v>1</v>
      </c>
      <c r="F614" s="425">
        <v>2</v>
      </c>
      <c r="G614" s="425">
        <v>3</v>
      </c>
      <c r="H614" s="426" t="s">
        <v>129</v>
      </c>
      <c r="I614" s="426" t="s">
        <v>130</v>
      </c>
    </row>
    <row r="615" spans="1:10" ht="19.5" customHeight="1" x14ac:dyDescent="0.25">
      <c r="C615" s="423"/>
      <c r="D615" s="12" t="s">
        <v>131</v>
      </c>
      <c r="E615" s="12"/>
      <c r="F615" s="12"/>
      <c r="G615" s="12"/>
      <c r="H615" s="565"/>
      <c r="I615" s="12"/>
    </row>
    <row r="616" spans="1:10" ht="19.5" customHeight="1" x14ac:dyDescent="0.25">
      <c r="C616" s="418"/>
      <c r="D616" s="12" t="s">
        <v>132</v>
      </c>
      <c r="E616" s="12"/>
      <c r="F616" s="12"/>
      <c r="G616" s="12"/>
      <c r="H616" s="565"/>
      <c r="I616" s="565"/>
    </row>
    <row r="617" spans="1:10" ht="19.5" customHeight="1" x14ac:dyDescent="0.25">
      <c r="C617" s="418"/>
      <c r="D617" s="12" t="s">
        <v>133</v>
      </c>
      <c r="E617" s="12"/>
      <c r="F617" s="12"/>
      <c r="G617" s="12"/>
      <c r="H617" s="565"/>
      <c r="I617" s="565"/>
    </row>
    <row r="618" spans="1:10" ht="19.5" customHeight="1" x14ac:dyDescent="0.25">
      <c r="C618" s="418"/>
      <c r="D618" s="12" t="s">
        <v>134</v>
      </c>
      <c r="E618" s="12"/>
      <c r="F618" s="12"/>
      <c r="G618" s="12"/>
      <c r="H618" s="565"/>
      <c r="I618" s="565"/>
    </row>
    <row r="619" spans="1:10" ht="19.5" customHeight="1" x14ac:dyDescent="0.25">
      <c r="C619" s="418"/>
      <c r="D619" s="12" t="s">
        <v>135</v>
      </c>
      <c r="E619" s="12"/>
      <c r="F619" s="12"/>
      <c r="G619" s="12"/>
      <c r="H619" s="565"/>
      <c r="I619" s="565"/>
    </row>
    <row r="620" spans="1:10" ht="19.5" customHeight="1" x14ac:dyDescent="0.25">
      <c r="C620" s="418"/>
      <c r="D620" s="12" t="s">
        <v>136</v>
      </c>
      <c r="E620" s="12"/>
      <c r="F620" s="12"/>
      <c r="G620" s="12"/>
      <c r="H620" s="565"/>
      <c r="I620" s="565"/>
      <c r="J620" s="427"/>
    </row>
    <row r="621" spans="1:10" ht="19.5" customHeight="1" x14ac:dyDescent="0.25">
      <c r="C621" s="418"/>
      <c r="D621" s="12" t="s">
        <v>137</v>
      </c>
      <c r="E621" s="12"/>
      <c r="F621" s="12"/>
      <c r="G621" s="12"/>
      <c r="H621" s="565"/>
      <c r="I621" s="565"/>
      <c r="J621" s="427"/>
    </row>
    <row r="622" spans="1:10" ht="19.5" customHeight="1" x14ac:dyDescent="0.25">
      <c r="C622" s="418"/>
      <c r="D622" s="12" t="s">
        <v>138</v>
      </c>
      <c r="E622" s="12"/>
      <c r="F622" s="12"/>
      <c r="G622" s="12"/>
      <c r="H622" s="565"/>
      <c r="I622" s="565"/>
      <c r="J622" s="427"/>
    </row>
    <row r="623" spans="1:10" ht="19.5" customHeight="1" x14ac:dyDescent="0.25">
      <c r="C623" s="418"/>
      <c r="D623" s="12" t="s">
        <v>139</v>
      </c>
      <c r="E623" s="12"/>
      <c r="F623" s="12"/>
      <c r="G623" s="12"/>
      <c r="H623" s="565"/>
      <c r="I623" s="565"/>
      <c r="J623" s="427"/>
    </row>
    <row r="624" spans="1:10" ht="19.5" customHeight="1" x14ac:dyDescent="0.25">
      <c r="C624" s="418"/>
      <c r="D624" s="12" t="s">
        <v>140</v>
      </c>
      <c r="E624" s="12"/>
      <c r="F624" s="12"/>
      <c r="G624" s="12"/>
      <c r="H624" s="565"/>
      <c r="I624" s="565"/>
    </row>
    <row r="625" spans="1:10" ht="19.5" customHeight="1" x14ac:dyDescent="0.25">
      <c r="C625" s="418"/>
      <c r="D625" s="7"/>
      <c r="E625" s="7"/>
      <c r="F625" s="7"/>
      <c r="G625" s="7"/>
      <c r="H625" s="7"/>
      <c r="I625" s="7"/>
    </row>
    <row r="626" spans="1:10" ht="19.5" customHeight="1" x14ac:dyDescent="0.25">
      <c r="C626" s="418"/>
      <c r="D626" s="7"/>
      <c r="E626" s="7"/>
      <c r="F626" s="426" t="s">
        <v>129</v>
      </c>
      <c r="G626" s="7"/>
      <c r="H626" s="7"/>
      <c r="I626" s="7"/>
    </row>
    <row r="627" spans="1:10" ht="19.5" customHeight="1" x14ac:dyDescent="0.25">
      <c r="C627" s="418"/>
      <c r="D627" s="7"/>
      <c r="E627" s="7"/>
      <c r="F627" s="565"/>
      <c r="G627" s="7"/>
      <c r="H627" s="7"/>
      <c r="I627" s="7"/>
    </row>
    <row r="628" spans="1:10" ht="19.5" customHeight="1" x14ac:dyDescent="0.25">
      <c r="C628" s="417" t="s">
        <v>128</v>
      </c>
      <c r="D628" s="418"/>
      <c r="E628" s="418"/>
      <c r="F628" s="419"/>
      <c r="G628" s="419"/>
      <c r="H628" s="420"/>
      <c r="I628" s="420"/>
    </row>
    <row r="629" spans="1:10" ht="19.5" customHeight="1" x14ac:dyDescent="0.25">
      <c r="C629" s="418"/>
      <c r="D629" s="6"/>
      <c r="E629" s="6"/>
      <c r="F629" s="6"/>
      <c r="G629" s="6"/>
      <c r="H629" s="422"/>
      <c r="I629" s="422"/>
    </row>
    <row r="630" spans="1:10" ht="19.5" customHeight="1" thickBot="1" x14ac:dyDescent="0.3">
      <c r="C630" s="261">
        <f>Qualifs!F37</f>
        <v>9</v>
      </c>
      <c r="D630" s="6"/>
      <c r="E630" s="6"/>
      <c r="F630" s="6"/>
      <c r="G630" s="6"/>
      <c r="H630" s="422"/>
      <c r="I630" s="422"/>
    </row>
    <row r="631" spans="1:10" ht="19.5" customHeight="1" thickBot="1" x14ac:dyDescent="0.3">
      <c r="C631" s="423" t="str">
        <f>$C$475</f>
        <v>Série 2</v>
      </c>
      <c r="D631" s="6"/>
      <c r="E631" s="6"/>
      <c r="F631" s="6"/>
      <c r="G631" s="6"/>
      <c r="H631" s="422"/>
      <c r="I631" s="422"/>
    </row>
    <row r="632" spans="1:10" ht="19.5" customHeight="1" thickBot="1" x14ac:dyDescent="0.3">
      <c r="A632" s="6">
        <f>A614+1</f>
        <v>33</v>
      </c>
      <c r="C632" s="423" t="str">
        <f>VLOOKUP(A632,nom,2,FALSE)</f>
        <v>DECRIEM ANDRE</v>
      </c>
      <c r="D632" s="425"/>
      <c r="E632" s="425">
        <v>1</v>
      </c>
      <c r="F632" s="425">
        <v>2</v>
      </c>
      <c r="G632" s="425">
        <v>3</v>
      </c>
      <c r="H632" s="426" t="s">
        <v>129</v>
      </c>
      <c r="I632" s="426" t="s">
        <v>130</v>
      </c>
    </row>
    <row r="633" spans="1:10" ht="19.5" customHeight="1" x14ac:dyDescent="0.25">
      <c r="C633" s="423"/>
      <c r="D633" s="12" t="s">
        <v>131</v>
      </c>
      <c r="E633" s="12"/>
      <c r="F633" s="12"/>
      <c r="G633" s="12"/>
      <c r="H633" s="565"/>
      <c r="I633" s="12"/>
    </row>
    <row r="634" spans="1:10" ht="19.5" customHeight="1" x14ac:dyDescent="0.25">
      <c r="C634" s="418"/>
      <c r="D634" s="12" t="s">
        <v>132</v>
      </c>
      <c r="E634" s="12"/>
      <c r="F634" s="12"/>
      <c r="G634" s="12"/>
      <c r="H634" s="565"/>
      <c r="I634" s="565"/>
    </row>
    <row r="635" spans="1:10" ht="19.5" customHeight="1" x14ac:dyDescent="0.25">
      <c r="C635" s="418"/>
      <c r="D635" s="12" t="s">
        <v>133</v>
      </c>
      <c r="E635" s="12"/>
      <c r="F635" s="12"/>
      <c r="G635" s="12"/>
      <c r="H635" s="565"/>
      <c r="I635" s="565"/>
    </row>
    <row r="636" spans="1:10" ht="19.5" customHeight="1" x14ac:dyDescent="0.25">
      <c r="C636" s="418"/>
      <c r="D636" s="12" t="s">
        <v>134</v>
      </c>
      <c r="E636" s="12"/>
      <c r="F636" s="12"/>
      <c r="G636" s="12"/>
      <c r="H636" s="565"/>
      <c r="I636" s="565"/>
    </row>
    <row r="637" spans="1:10" ht="19.5" customHeight="1" x14ac:dyDescent="0.25">
      <c r="C637" s="418"/>
      <c r="D637" s="12" t="s">
        <v>135</v>
      </c>
      <c r="E637" s="12"/>
      <c r="F637" s="12"/>
      <c r="G637" s="12"/>
      <c r="H637" s="565"/>
      <c r="I637" s="565"/>
    </row>
    <row r="638" spans="1:10" ht="19.5" customHeight="1" x14ac:dyDescent="0.25">
      <c r="C638" s="418"/>
      <c r="D638" s="12" t="s">
        <v>136</v>
      </c>
      <c r="E638" s="12"/>
      <c r="F638" s="12"/>
      <c r="G638" s="12"/>
      <c r="H638" s="565"/>
      <c r="I638" s="565"/>
      <c r="J638" s="427"/>
    </row>
    <row r="639" spans="1:10" ht="19.5" customHeight="1" x14ac:dyDescent="0.25">
      <c r="C639" s="418"/>
      <c r="D639" s="12" t="s">
        <v>137</v>
      </c>
      <c r="E639" s="12"/>
      <c r="F639" s="12"/>
      <c r="G639" s="12"/>
      <c r="H639" s="565"/>
      <c r="I639" s="565"/>
      <c r="J639" s="427"/>
    </row>
    <row r="640" spans="1:10" ht="19.5" customHeight="1" x14ac:dyDescent="0.25">
      <c r="C640" s="418"/>
      <c r="D640" s="12" t="s">
        <v>138</v>
      </c>
      <c r="E640" s="12"/>
      <c r="F640" s="12"/>
      <c r="G640" s="12"/>
      <c r="H640" s="565"/>
      <c r="I640" s="565"/>
      <c r="J640" s="427"/>
    </row>
    <row r="641" spans="1:10" ht="19.5" customHeight="1" x14ac:dyDescent="0.25">
      <c r="C641" s="418"/>
      <c r="D641" s="12" t="s">
        <v>139</v>
      </c>
      <c r="E641" s="12"/>
      <c r="F641" s="12"/>
      <c r="G641" s="12"/>
      <c r="H641" s="565"/>
      <c r="I641" s="565"/>
      <c r="J641" s="427"/>
    </row>
    <row r="642" spans="1:10" ht="19.5" customHeight="1" x14ac:dyDescent="0.25">
      <c r="C642" s="418"/>
      <c r="D642" s="12" t="s">
        <v>140</v>
      </c>
      <c r="E642" s="12"/>
      <c r="F642" s="12"/>
      <c r="G642" s="12"/>
      <c r="H642" s="565"/>
      <c r="I642" s="565"/>
    </row>
    <row r="643" spans="1:10" ht="19.5" customHeight="1" x14ac:dyDescent="0.25">
      <c r="C643" s="418"/>
      <c r="D643" s="7"/>
      <c r="E643" s="7"/>
      <c r="F643" s="7"/>
      <c r="G643" s="7"/>
      <c r="H643" s="7"/>
      <c r="I643" s="7"/>
    </row>
    <row r="644" spans="1:10" ht="19.5" customHeight="1" x14ac:dyDescent="0.25">
      <c r="C644" s="418"/>
      <c r="D644" s="7"/>
      <c r="E644" s="7"/>
      <c r="F644" s="426" t="s">
        <v>129</v>
      </c>
      <c r="G644" s="7"/>
      <c r="H644" s="7"/>
      <c r="I644" s="7"/>
    </row>
    <row r="645" spans="1:10" ht="19.5" customHeight="1" x14ac:dyDescent="0.25">
      <c r="C645" s="418"/>
      <c r="D645" s="7"/>
      <c r="E645" s="7"/>
      <c r="F645" s="565"/>
      <c r="G645" s="7"/>
      <c r="H645" s="7"/>
      <c r="I645" s="7"/>
    </row>
    <row r="646" spans="1:10" ht="19.5" customHeight="1" x14ac:dyDescent="0.25">
      <c r="C646" s="418"/>
      <c r="D646" s="7"/>
      <c r="E646" s="7"/>
      <c r="F646" s="7"/>
      <c r="G646" s="7"/>
      <c r="H646" s="568"/>
      <c r="I646" s="7"/>
    </row>
    <row r="647" spans="1:10" ht="19.5" customHeight="1" x14ac:dyDescent="0.25">
      <c r="C647" s="418"/>
      <c r="D647" s="7"/>
      <c r="E647" s="7"/>
      <c r="F647" s="7"/>
      <c r="G647" s="7"/>
      <c r="H647" s="7"/>
      <c r="I647" s="7"/>
    </row>
    <row r="648" spans="1:10" ht="19.5" customHeight="1" x14ac:dyDescent="0.25">
      <c r="H648" s="421"/>
      <c r="I648" s="421"/>
    </row>
    <row r="649" spans="1:10" ht="19.5" customHeight="1" x14ac:dyDescent="0.25">
      <c r="C649" s="417" t="s">
        <v>128</v>
      </c>
      <c r="D649" s="418"/>
      <c r="E649" s="418"/>
      <c r="F649" s="419"/>
      <c r="G649" s="419"/>
      <c r="H649" s="420"/>
      <c r="I649" s="420"/>
    </row>
    <row r="650" spans="1:10" ht="19.5" customHeight="1" x14ac:dyDescent="0.25">
      <c r="C650" s="418"/>
      <c r="D650" s="6"/>
      <c r="E650" s="6"/>
      <c r="F650" s="6"/>
      <c r="G650" s="6"/>
      <c r="H650" s="422"/>
      <c r="I650" s="422"/>
    </row>
    <row r="651" spans="1:10" ht="19.5" customHeight="1" thickBot="1" x14ac:dyDescent="0.3">
      <c r="C651" s="261">
        <f>Qualifs!F38</f>
        <v>10</v>
      </c>
      <c r="D651" s="6"/>
      <c r="E651" s="6"/>
      <c r="F651" s="6"/>
      <c r="G651" s="6"/>
      <c r="H651" s="422"/>
      <c r="I651" s="422"/>
    </row>
    <row r="652" spans="1:10" ht="19.5" customHeight="1" thickBot="1" x14ac:dyDescent="0.3">
      <c r="C652" s="423" t="str">
        <f>$C$475</f>
        <v>Série 2</v>
      </c>
      <c r="D652" s="6"/>
      <c r="E652" s="6"/>
      <c r="F652" s="6"/>
      <c r="G652" s="6"/>
      <c r="H652" s="422"/>
      <c r="I652" s="422"/>
    </row>
    <row r="653" spans="1:10" ht="19.5" customHeight="1" thickBot="1" x14ac:dyDescent="0.3">
      <c r="A653" s="6">
        <f>A632+1</f>
        <v>34</v>
      </c>
      <c r="C653" s="423" t="str">
        <f>VLOOKUP(A653,nom,2,FALSE)</f>
        <v>MEHDI MEHDI</v>
      </c>
      <c r="D653" s="425"/>
      <c r="E653" s="425">
        <v>1</v>
      </c>
      <c r="F653" s="425">
        <v>2</v>
      </c>
      <c r="G653" s="425">
        <v>3</v>
      </c>
      <c r="H653" s="426" t="s">
        <v>129</v>
      </c>
      <c r="I653" s="426" t="s">
        <v>130</v>
      </c>
    </row>
    <row r="654" spans="1:10" ht="19.5" customHeight="1" x14ac:dyDescent="0.25">
      <c r="C654" s="423"/>
      <c r="D654" s="12" t="s">
        <v>131</v>
      </c>
      <c r="E654" s="12"/>
      <c r="F654" s="12"/>
      <c r="G654" s="12"/>
      <c r="H654" s="565"/>
      <c r="I654" s="12"/>
    </row>
    <row r="655" spans="1:10" ht="19.5" customHeight="1" x14ac:dyDescent="0.25">
      <c r="C655" s="418"/>
      <c r="D655" s="12" t="s">
        <v>132</v>
      </c>
      <c r="E655" s="12"/>
      <c r="F655" s="12"/>
      <c r="G655" s="12"/>
      <c r="H655" s="565"/>
      <c r="I655" s="565"/>
    </row>
    <row r="656" spans="1:10" ht="19.5" customHeight="1" x14ac:dyDescent="0.25">
      <c r="C656" s="418"/>
      <c r="D656" s="12" t="s">
        <v>133</v>
      </c>
      <c r="E656" s="12"/>
      <c r="F656" s="12"/>
      <c r="G656" s="12"/>
      <c r="H656" s="565"/>
      <c r="I656" s="565"/>
    </row>
    <row r="657" spans="1:10" ht="19.5" customHeight="1" x14ac:dyDescent="0.25">
      <c r="C657" s="418"/>
      <c r="D657" s="12" t="s">
        <v>134</v>
      </c>
      <c r="E657" s="12"/>
      <c r="F657" s="12"/>
      <c r="G657" s="12"/>
      <c r="H657" s="565"/>
      <c r="I657" s="565"/>
    </row>
    <row r="658" spans="1:10" ht="19.5" customHeight="1" x14ac:dyDescent="0.25">
      <c r="C658" s="418"/>
      <c r="D658" s="12" t="s">
        <v>135</v>
      </c>
      <c r="E658" s="12"/>
      <c r="F658" s="12"/>
      <c r="G658" s="12"/>
      <c r="H658" s="565"/>
      <c r="I658" s="565"/>
    </row>
    <row r="659" spans="1:10" ht="19.5" customHeight="1" x14ac:dyDescent="0.25">
      <c r="C659" s="418"/>
      <c r="D659" s="12" t="s">
        <v>136</v>
      </c>
      <c r="E659" s="12"/>
      <c r="F659" s="12"/>
      <c r="G659" s="12"/>
      <c r="H659" s="565"/>
      <c r="I659" s="565"/>
      <c r="J659" s="427"/>
    </row>
    <row r="660" spans="1:10" ht="19.5" customHeight="1" x14ac:dyDescent="0.25">
      <c r="C660" s="418"/>
      <c r="D660" s="12" t="s">
        <v>137</v>
      </c>
      <c r="E660" s="12"/>
      <c r="F660" s="12"/>
      <c r="G660" s="12"/>
      <c r="H660" s="565"/>
      <c r="I660" s="565"/>
      <c r="J660" s="427"/>
    </row>
    <row r="661" spans="1:10" ht="19.5" customHeight="1" x14ac:dyDescent="0.25">
      <c r="C661" s="418"/>
      <c r="D661" s="12" t="s">
        <v>138</v>
      </c>
      <c r="E661" s="12"/>
      <c r="F661" s="12"/>
      <c r="G661" s="12"/>
      <c r="H661" s="565"/>
      <c r="I661" s="565"/>
      <c r="J661" s="427"/>
    </row>
    <row r="662" spans="1:10" ht="19.5" customHeight="1" x14ac:dyDescent="0.25">
      <c r="C662" s="418"/>
      <c r="D662" s="12" t="s">
        <v>139</v>
      </c>
      <c r="E662" s="12"/>
      <c r="F662" s="12"/>
      <c r="G662" s="12"/>
      <c r="H662" s="565"/>
      <c r="I662" s="565"/>
      <c r="J662" s="427"/>
    </row>
    <row r="663" spans="1:10" ht="19.5" customHeight="1" x14ac:dyDescent="0.25">
      <c r="C663" s="418"/>
      <c r="D663" s="12" t="s">
        <v>140</v>
      </c>
      <c r="E663" s="12"/>
      <c r="F663" s="12"/>
      <c r="G663" s="12"/>
      <c r="H663" s="565"/>
      <c r="I663" s="565"/>
    </row>
    <row r="664" spans="1:10" ht="19.5" customHeight="1" x14ac:dyDescent="0.25">
      <c r="C664" s="418"/>
      <c r="D664" s="7"/>
      <c r="E664" s="7"/>
      <c r="F664" s="7"/>
      <c r="G664" s="7"/>
      <c r="H664" s="7"/>
      <c r="I664" s="7"/>
    </row>
    <row r="665" spans="1:10" ht="19.5" customHeight="1" x14ac:dyDescent="0.25">
      <c r="C665" s="418"/>
      <c r="D665" s="7"/>
      <c r="E665" s="7"/>
      <c r="F665" s="426" t="s">
        <v>129</v>
      </c>
      <c r="G665" s="7"/>
      <c r="H665" s="7"/>
      <c r="I665" s="7"/>
    </row>
    <row r="666" spans="1:10" ht="19.5" customHeight="1" x14ac:dyDescent="0.25">
      <c r="C666" s="418"/>
      <c r="D666" s="7"/>
      <c r="E666" s="7"/>
      <c r="F666" s="565"/>
      <c r="G666" s="7"/>
      <c r="H666" s="7"/>
      <c r="I666" s="7"/>
    </row>
    <row r="667" spans="1:10" ht="19.5" customHeight="1" x14ac:dyDescent="0.25">
      <c r="C667" s="417" t="s">
        <v>128</v>
      </c>
      <c r="D667" s="418"/>
      <c r="E667" s="418"/>
      <c r="F667" s="419"/>
      <c r="G667" s="419"/>
      <c r="H667" s="420"/>
      <c r="I667" s="420"/>
    </row>
    <row r="668" spans="1:10" ht="19.5" customHeight="1" x14ac:dyDescent="0.25">
      <c r="C668" s="418"/>
      <c r="D668" s="6"/>
      <c r="E668" s="6"/>
      <c r="F668" s="6"/>
      <c r="G668" s="6"/>
      <c r="H668" s="422"/>
      <c r="I668" s="422"/>
    </row>
    <row r="669" spans="1:10" ht="19.5" customHeight="1" thickBot="1" x14ac:dyDescent="0.3">
      <c r="C669" s="261">
        <f>Qualifs!F39</f>
        <v>11</v>
      </c>
      <c r="D669" s="6"/>
      <c r="E669" s="6"/>
      <c r="F669" s="6"/>
      <c r="G669" s="6"/>
      <c r="H669" s="422"/>
      <c r="I669" s="422"/>
    </row>
    <row r="670" spans="1:10" ht="19.5" customHeight="1" thickBot="1" x14ac:dyDescent="0.3">
      <c r="C670" s="423" t="str">
        <f>$C$475</f>
        <v>Série 2</v>
      </c>
      <c r="D670" s="6"/>
      <c r="E670" s="6"/>
      <c r="F670" s="6"/>
      <c r="G670" s="6"/>
      <c r="H670" s="422"/>
      <c r="I670" s="422"/>
    </row>
    <row r="671" spans="1:10" ht="19.5" customHeight="1" thickBot="1" x14ac:dyDescent="0.3">
      <c r="A671" s="6">
        <f>A653+1</f>
        <v>35</v>
      </c>
      <c r="C671" s="423" t="str">
        <f>VLOOKUP(A671,nom,2,FALSE)</f>
        <v>TRAORE ZOUMANA</v>
      </c>
      <c r="D671" s="425"/>
      <c r="E671" s="425">
        <v>1</v>
      </c>
      <c r="F671" s="425">
        <v>2</v>
      </c>
      <c r="G671" s="425">
        <v>3</v>
      </c>
      <c r="H671" s="426" t="s">
        <v>129</v>
      </c>
      <c r="I671" s="426" t="s">
        <v>130</v>
      </c>
    </row>
    <row r="672" spans="1:10" ht="19.5" customHeight="1" x14ac:dyDescent="0.25">
      <c r="C672" s="423"/>
      <c r="D672" s="12" t="s">
        <v>131</v>
      </c>
      <c r="E672" s="12"/>
      <c r="F672" s="12"/>
      <c r="G672" s="12"/>
      <c r="H672" s="565"/>
      <c r="I672" s="12"/>
    </row>
    <row r="673" spans="3:10" ht="19.5" customHeight="1" x14ac:dyDescent="0.25">
      <c r="C673" s="418"/>
      <c r="D673" s="12" t="s">
        <v>132</v>
      </c>
      <c r="E673" s="12"/>
      <c r="F673" s="12"/>
      <c r="G673" s="12"/>
      <c r="H673" s="565"/>
      <c r="I673" s="565"/>
    </row>
    <row r="674" spans="3:10" ht="19.5" customHeight="1" x14ac:dyDescent="0.25">
      <c r="C674" s="418"/>
      <c r="D674" s="12" t="s">
        <v>133</v>
      </c>
      <c r="E674" s="12"/>
      <c r="F674" s="12"/>
      <c r="G674" s="12"/>
      <c r="H674" s="565"/>
      <c r="I674" s="565"/>
    </row>
    <row r="675" spans="3:10" ht="19.5" customHeight="1" x14ac:dyDescent="0.25">
      <c r="C675" s="418"/>
      <c r="D675" s="12" t="s">
        <v>134</v>
      </c>
      <c r="E675" s="12"/>
      <c r="F675" s="12"/>
      <c r="G675" s="12"/>
      <c r="H675" s="565"/>
      <c r="I675" s="565"/>
    </row>
    <row r="676" spans="3:10" ht="19.5" customHeight="1" x14ac:dyDescent="0.25">
      <c r="C676" s="418"/>
      <c r="D676" s="12" t="s">
        <v>135</v>
      </c>
      <c r="E676" s="12"/>
      <c r="F676" s="12"/>
      <c r="G676" s="12"/>
      <c r="H676" s="565"/>
      <c r="I676" s="565"/>
    </row>
    <row r="677" spans="3:10" ht="19.5" customHeight="1" x14ac:dyDescent="0.25">
      <c r="C677" s="418"/>
      <c r="D677" s="12" t="s">
        <v>136</v>
      </c>
      <c r="E677" s="12"/>
      <c r="F677" s="12"/>
      <c r="G677" s="12"/>
      <c r="H677" s="565"/>
      <c r="I677" s="565"/>
      <c r="J677" s="427"/>
    </row>
    <row r="678" spans="3:10" ht="19.5" customHeight="1" x14ac:dyDescent="0.25">
      <c r="C678" s="418"/>
      <c r="D678" s="12" t="s">
        <v>137</v>
      </c>
      <c r="E678" s="12"/>
      <c r="F678" s="12"/>
      <c r="G678" s="12"/>
      <c r="H678" s="565"/>
      <c r="I678" s="565"/>
      <c r="J678" s="427"/>
    </row>
    <row r="679" spans="3:10" ht="19.5" customHeight="1" x14ac:dyDescent="0.25">
      <c r="C679" s="418"/>
      <c r="D679" s="12" t="s">
        <v>138</v>
      </c>
      <c r="E679" s="12"/>
      <c r="F679" s="12"/>
      <c r="G679" s="12"/>
      <c r="H679" s="565"/>
      <c r="I679" s="565"/>
      <c r="J679" s="427"/>
    </row>
    <row r="680" spans="3:10" ht="19.5" customHeight="1" x14ac:dyDescent="0.25">
      <c r="C680" s="418"/>
      <c r="D680" s="12" t="s">
        <v>139</v>
      </c>
      <c r="E680" s="12"/>
      <c r="F680" s="12"/>
      <c r="G680" s="12"/>
      <c r="H680" s="565"/>
      <c r="I680" s="565"/>
      <c r="J680" s="427"/>
    </row>
    <row r="681" spans="3:10" ht="19.5" customHeight="1" x14ac:dyDescent="0.25">
      <c r="C681" s="418"/>
      <c r="D681" s="12" t="s">
        <v>140</v>
      </c>
      <c r="E681" s="12"/>
      <c r="F681" s="12"/>
      <c r="G681" s="12"/>
      <c r="H681" s="565"/>
      <c r="I681" s="565"/>
    </row>
    <row r="682" spans="3:10" ht="19.5" customHeight="1" x14ac:dyDescent="0.25">
      <c r="C682" s="418"/>
      <c r="D682" s="7"/>
      <c r="E682" s="7"/>
      <c r="F682" s="7"/>
      <c r="G682" s="7"/>
      <c r="H682" s="7"/>
      <c r="I682" s="7"/>
    </row>
    <row r="683" spans="3:10" ht="19.5" customHeight="1" x14ac:dyDescent="0.25">
      <c r="C683" s="418"/>
      <c r="D683" s="7"/>
      <c r="E683" s="7"/>
      <c r="F683" s="426" t="s">
        <v>129</v>
      </c>
      <c r="G683" s="7"/>
      <c r="H683" s="7"/>
      <c r="I683" s="7"/>
    </row>
    <row r="684" spans="3:10" ht="19.5" customHeight="1" x14ac:dyDescent="0.25">
      <c r="C684" s="418"/>
      <c r="D684" s="7"/>
      <c r="E684" s="7"/>
      <c r="F684" s="565"/>
      <c r="G684" s="7"/>
      <c r="H684" s="7"/>
      <c r="I684" s="7"/>
    </row>
    <row r="685" spans="3:10" ht="19.5" customHeight="1" x14ac:dyDescent="0.25">
      <c r="C685" s="418"/>
      <c r="D685" s="7"/>
      <c r="E685" s="7"/>
      <c r="F685" s="7"/>
      <c r="G685" s="7"/>
      <c r="H685" s="7"/>
      <c r="I685" s="7"/>
    </row>
    <row r="686" spans="3:10" ht="19.5" customHeight="1" x14ac:dyDescent="0.25">
      <c r="C686" s="418"/>
      <c r="D686" s="7"/>
      <c r="E686" s="7"/>
      <c r="F686" s="7"/>
      <c r="G686" s="7"/>
      <c r="H686" s="7"/>
      <c r="I686" s="7"/>
    </row>
    <row r="687" spans="3:10" ht="19.5" customHeight="1" x14ac:dyDescent="0.25">
      <c r="H687" s="421"/>
      <c r="I687" s="421"/>
    </row>
    <row r="688" spans="3:10" ht="19.5" customHeight="1" x14ac:dyDescent="0.25">
      <c r="C688" s="417" t="s">
        <v>128</v>
      </c>
      <c r="D688" s="418"/>
      <c r="E688" s="418"/>
      <c r="F688" s="419"/>
      <c r="G688" s="419"/>
      <c r="H688" s="420"/>
      <c r="I688" s="420"/>
    </row>
    <row r="689" spans="1:10" ht="19.5" customHeight="1" x14ac:dyDescent="0.25">
      <c r="C689" s="418"/>
      <c r="D689" s="6"/>
      <c r="E689" s="6"/>
      <c r="F689" s="6"/>
      <c r="G689" s="6"/>
      <c r="H689" s="422"/>
      <c r="I689" s="422"/>
    </row>
    <row r="690" spans="1:10" ht="19.5" customHeight="1" thickBot="1" x14ac:dyDescent="0.3">
      <c r="C690" s="261">
        <f>Qualifs!F40</f>
        <v>12</v>
      </c>
      <c r="D690" s="6"/>
      <c r="E690" s="6"/>
      <c r="F690" s="6"/>
      <c r="G690" s="6"/>
      <c r="H690" s="422"/>
      <c r="I690" s="422"/>
    </row>
    <row r="691" spans="1:10" ht="19.5" customHeight="1" thickBot="1" x14ac:dyDescent="0.3">
      <c r="C691" s="423" t="str">
        <f>$C$475</f>
        <v>Série 2</v>
      </c>
      <c r="D691" s="6"/>
      <c r="E691" s="6"/>
      <c r="F691" s="6"/>
      <c r="G691" s="6"/>
      <c r="H691" s="422"/>
      <c r="I691" s="422"/>
    </row>
    <row r="692" spans="1:10" ht="19.5" customHeight="1" thickBot="1" x14ac:dyDescent="0.3">
      <c r="A692" s="6">
        <f>A671+1</f>
        <v>36</v>
      </c>
      <c r="C692" s="423" t="str">
        <f>VLOOKUP(A692,nom,2,FALSE)</f>
        <v>MASCHINOT CELINE</v>
      </c>
      <c r="D692" s="425"/>
      <c r="E692" s="425">
        <v>1</v>
      </c>
      <c r="F692" s="425">
        <v>2</v>
      </c>
      <c r="G692" s="425">
        <v>3</v>
      </c>
      <c r="H692" s="426" t="s">
        <v>129</v>
      </c>
      <c r="I692" s="426" t="s">
        <v>130</v>
      </c>
    </row>
    <row r="693" spans="1:10" ht="19.5" customHeight="1" x14ac:dyDescent="0.25">
      <c r="C693" s="423"/>
      <c r="D693" s="12" t="s">
        <v>131</v>
      </c>
      <c r="E693" s="12"/>
      <c r="F693" s="12"/>
      <c r="G693" s="12"/>
      <c r="H693" s="565"/>
      <c r="I693" s="12"/>
    </row>
    <row r="694" spans="1:10" ht="19.5" customHeight="1" x14ac:dyDescent="0.25">
      <c r="C694" s="418"/>
      <c r="D694" s="12" t="s">
        <v>132</v>
      </c>
      <c r="E694" s="12"/>
      <c r="F694" s="12"/>
      <c r="G694" s="12"/>
      <c r="H694" s="565"/>
      <c r="I694" s="565"/>
    </row>
    <row r="695" spans="1:10" ht="19.5" customHeight="1" x14ac:dyDescent="0.25">
      <c r="C695" s="418"/>
      <c r="D695" s="12" t="s">
        <v>133</v>
      </c>
      <c r="E695" s="12"/>
      <c r="F695" s="12"/>
      <c r="G695" s="12"/>
      <c r="H695" s="565"/>
      <c r="I695" s="565"/>
    </row>
    <row r="696" spans="1:10" ht="19.5" customHeight="1" x14ac:dyDescent="0.25">
      <c r="C696" s="418"/>
      <c r="D696" s="12" t="s">
        <v>134</v>
      </c>
      <c r="E696" s="12"/>
      <c r="F696" s="12"/>
      <c r="G696" s="12"/>
      <c r="H696" s="565"/>
      <c r="I696" s="565"/>
    </row>
    <row r="697" spans="1:10" ht="19.5" customHeight="1" x14ac:dyDescent="0.25">
      <c r="C697" s="418"/>
      <c r="D697" s="12" t="s">
        <v>135</v>
      </c>
      <c r="E697" s="12"/>
      <c r="F697" s="12"/>
      <c r="G697" s="12"/>
      <c r="H697" s="565"/>
      <c r="I697" s="565"/>
    </row>
    <row r="698" spans="1:10" ht="19.5" customHeight="1" x14ac:dyDescent="0.25">
      <c r="C698" s="418"/>
      <c r="D698" s="12" t="s">
        <v>136</v>
      </c>
      <c r="E698" s="12"/>
      <c r="F698" s="12"/>
      <c r="G698" s="12"/>
      <c r="H698" s="565"/>
      <c r="I698" s="565"/>
      <c r="J698" s="427"/>
    </row>
    <row r="699" spans="1:10" ht="19.5" customHeight="1" x14ac:dyDescent="0.25">
      <c r="C699" s="418"/>
      <c r="D699" s="12" t="s">
        <v>137</v>
      </c>
      <c r="E699" s="12"/>
      <c r="F699" s="12"/>
      <c r="G699" s="12"/>
      <c r="H699" s="565"/>
      <c r="I699" s="565"/>
      <c r="J699" s="427"/>
    </row>
    <row r="700" spans="1:10" ht="19.5" customHeight="1" x14ac:dyDescent="0.25">
      <c r="C700" s="418"/>
      <c r="D700" s="12" t="s">
        <v>138</v>
      </c>
      <c r="E700" s="12"/>
      <c r="F700" s="12"/>
      <c r="G700" s="12"/>
      <c r="H700" s="565"/>
      <c r="I700" s="565"/>
      <c r="J700" s="427"/>
    </row>
    <row r="701" spans="1:10" ht="19.5" customHeight="1" x14ac:dyDescent="0.25">
      <c r="C701" s="418"/>
      <c r="D701" s="12" t="s">
        <v>139</v>
      </c>
      <c r="E701" s="12"/>
      <c r="F701" s="12"/>
      <c r="G701" s="12"/>
      <c r="H701" s="565"/>
      <c r="I701" s="565"/>
      <c r="J701" s="427"/>
    </row>
    <row r="702" spans="1:10" ht="19.5" customHeight="1" x14ac:dyDescent="0.25">
      <c r="C702" s="418"/>
      <c r="D702" s="12" t="s">
        <v>140</v>
      </c>
      <c r="E702" s="12"/>
      <c r="F702" s="12"/>
      <c r="G702" s="12"/>
      <c r="H702" s="565"/>
      <c r="I702" s="565"/>
    </row>
    <row r="703" spans="1:10" ht="19.5" customHeight="1" x14ac:dyDescent="0.25">
      <c r="C703" s="418"/>
      <c r="D703" s="7"/>
      <c r="E703" s="7"/>
      <c r="F703" s="7"/>
      <c r="G703" s="7"/>
      <c r="H703" s="7"/>
      <c r="I703" s="7"/>
    </row>
    <row r="704" spans="1:10" ht="19.5" customHeight="1" x14ac:dyDescent="0.25">
      <c r="C704" s="418"/>
      <c r="D704" s="7"/>
      <c r="E704" s="7"/>
      <c r="F704" s="426" t="s">
        <v>129</v>
      </c>
      <c r="G704" s="7"/>
      <c r="H704" s="7"/>
      <c r="I704" s="7"/>
    </row>
    <row r="705" spans="1:10" ht="19.5" customHeight="1" x14ac:dyDescent="0.25">
      <c r="C705" s="418"/>
      <c r="D705" s="7"/>
      <c r="E705" s="7"/>
      <c r="F705" s="565"/>
      <c r="G705" s="7"/>
      <c r="H705" s="7"/>
      <c r="I705" s="7"/>
    </row>
    <row r="706" spans="1:10" ht="19.5" customHeight="1" x14ac:dyDescent="0.25">
      <c r="C706" s="417" t="s">
        <v>128</v>
      </c>
      <c r="D706" s="418"/>
      <c r="E706" s="418"/>
      <c r="F706" s="419"/>
      <c r="G706" s="419"/>
      <c r="H706" s="420"/>
      <c r="I706" s="420"/>
    </row>
    <row r="707" spans="1:10" ht="19.5" customHeight="1" x14ac:dyDescent="0.25">
      <c r="C707" s="418"/>
      <c r="D707" s="6"/>
      <c r="E707" s="6"/>
      <c r="F707" s="6"/>
      <c r="G707" s="6"/>
      <c r="H707" s="422"/>
      <c r="I707" s="422"/>
    </row>
    <row r="708" spans="1:10" ht="19.5" customHeight="1" thickBot="1" x14ac:dyDescent="0.3">
      <c r="C708" s="261">
        <f>Qualifs!F41</f>
        <v>13</v>
      </c>
      <c r="D708" s="6"/>
      <c r="E708" s="6"/>
      <c r="F708" s="6"/>
      <c r="G708" s="6"/>
      <c r="H708" s="422"/>
      <c r="I708" s="422"/>
    </row>
    <row r="709" spans="1:10" ht="19.5" customHeight="1" thickBot="1" x14ac:dyDescent="0.3">
      <c r="C709" s="423" t="str">
        <f>$C$475</f>
        <v>Série 2</v>
      </c>
      <c r="D709" s="6"/>
      <c r="E709" s="6"/>
      <c r="F709" s="6"/>
      <c r="G709" s="6"/>
      <c r="H709" s="422"/>
      <c r="I709" s="422"/>
    </row>
    <row r="710" spans="1:10" ht="19.5" customHeight="1" thickBot="1" x14ac:dyDescent="0.3">
      <c r="A710" s="6">
        <f>A692+1</f>
        <v>37</v>
      </c>
      <c r="C710" s="423" t="str">
        <f>VLOOKUP(A710,nom,2,FALSE)</f>
        <v>MORIN MELODIE</v>
      </c>
      <c r="D710" s="425"/>
      <c r="E710" s="425">
        <v>1</v>
      </c>
      <c r="F710" s="425">
        <v>2</v>
      </c>
      <c r="G710" s="425">
        <v>3</v>
      </c>
      <c r="H710" s="426" t="s">
        <v>129</v>
      </c>
      <c r="I710" s="426" t="s">
        <v>130</v>
      </c>
    </row>
    <row r="711" spans="1:10" ht="19.5" customHeight="1" x14ac:dyDescent="0.25">
      <c r="C711" s="423"/>
      <c r="D711" s="12" t="s">
        <v>131</v>
      </c>
      <c r="E711" s="12"/>
      <c r="F711" s="12"/>
      <c r="G711" s="12"/>
      <c r="H711" s="565"/>
      <c r="I711" s="12"/>
    </row>
    <row r="712" spans="1:10" ht="19.5" customHeight="1" x14ac:dyDescent="0.25">
      <c r="C712" s="418"/>
      <c r="D712" s="12" t="s">
        <v>132</v>
      </c>
      <c r="E712" s="12"/>
      <c r="F712" s="12"/>
      <c r="G712" s="12"/>
      <c r="H712" s="565"/>
      <c r="I712" s="565"/>
    </row>
    <row r="713" spans="1:10" ht="19.5" customHeight="1" x14ac:dyDescent="0.25">
      <c r="C713" s="418"/>
      <c r="D713" s="12" t="s">
        <v>133</v>
      </c>
      <c r="E713" s="12"/>
      <c r="F713" s="12"/>
      <c r="G713" s="12"/>
      <c r="H713" s="565"/>
      <c r="I713" s="565"/>
    </row>
    <row r="714" spans="1:10" ht="19.5" customHeight="1" x14ac:dyDescent="0.25">
      <c r="C714" s="418"/>
      <c r="D714" s="12" t="s">
        <v>134</v>
      </c>
      <c r="E714" s="12"/>
      <c r="F714" s="12"/>
      <c r="G714" s="12"/>
      <c r="H714" s="565"/>
      <c r="I714" s="565"/>
    </row>
    <row r="715" spans="1:10" ht="19.5" customHeight="1" x14ac:dyDescent="0.25">
      <c r="C715" s="418"/>
      <c r="D715" s="12" t="s">
        <v>135</v>
      </c>
      <c r="E715" s="12"/>
      <c r="F715" s="12"/>
      <c r="G715" s="12"/>
      <c r="H715" s="565"/>
      <c r="I715" s="565"/>
    </row>
    <row r="716" spans="1:10" ht="19.5" customHeight="1" x14ac:dyDescent="0.25">
      <c r="C716" s="418"/>
      <c r="D716" s="12" t="s">
        <v>136</v>
      </c>
      <c r="E716" s="12"/>
      <c r="F716" s="12"/>
      <c r="G716" s="12"/>
      <c r="H716" s="565"/>
      <c r="I716" s="565"/>
      <c r="J716" s="427"/>
    </row>
    <row r="717" spans="1:10" ht="19.5" customHeight="1" x14ac:dyDescent="0.25">
      <c r="C717" s="418"/>
      <c r="D717" s="12" t="s">
        <v>137</v>
      </c>
      <c r="E717" s="12"/>
      <c r="F717" s="12"/>
      <c r="G717" s="12"/>
      <c r="H717" s="565"/>
      <c r="I717" s="565"/>
      <c r="J717" s="427"/>
    </row>
    <row r="718" spans="1:10" ht="19.5" customHeight="1" x14ac:dyDescent="0.25">
      <c r="C718" s="418"/>
      <c r="D718" s="12" t="s">
        <v>138</v>
      </c>
      <c r="E718" s="12"/>
      <c r="F718" s="12"/>
      <c r="G718" s="12"/>
      <c r="H718" s="565"/>
      <c r="I718" s="565"/>
      <c r="J718" s="427"/>
    </row>
    <row r="719" spans="1:10" ht="19.5" customHeight="1" x14ac:dyDescent="0.25">
      <c r="C719" s="418"/>
      <c r="D719" s="12" t="s">
        <v>139</v>
      </c>
      <c r="E719" s="12"/>
      <c r="F719" s="12"/>
      <c r="G719" s="12"/>
      <c r="H719" s="565"/>
      <c r="I719" s="565"/>
      <c r="J719" s="427"/>
    </row>
    <row r="720" spans="1:10" ht="19.5" customHeight="1" x14ac:dyDescent="0.25">
      <c r="C720" s="418"/>
      <c r="D720" s="12" t="s">
        <v>140</v>
      </c>
      <c r="E720" s="12"/>
      <c r="F720" s="12"/>
      <c r="G720" s="12"/>
      <c r="H720" s="565"/>
      <c r="I720" s="565"/>
    </row>
    <row r="721" spans="1:9" ht="19.5" customHeight="1" x14ac:dyDescent="0.25">
      <c r="C721" s="418"/>
      <c r="D721" s="7"/>
      <c r="E721" s="7"/>
      <c r="F721" s="7"/>
      <c r="G721" s="7"/>
      <c r="H721" s="7"/>
      <c r="I721" s="7"/>
    </row>
    <row r="722" spans="1:9" ht="19.5" customHeight="1" x14ac:dyDescent="0.25">
      <c r="C722" s="418"/>
      <c r="D722" s="7"/>
      <c r="E722" s="7"/>
      <c r="F722" s="426" t="s">
        <v>129</v>
      </c>
      <c r="G722" s="7"/>
      <c r="H722" s="7"/>
      <c r="I722" s="7"/>
    </row>
    <row r="723" spans="1:9" ht="19.5" customHeight="1" x14ac:dyDescent="0.25">
      <c r="C723" s="418"/>
      <c r="D723" s="7"/>
      <c r="E723" s="7"/>
      <c r="F723" s="565"/>
      <c r="G723" s="7"/>
      <c r="H723" s="7"/>
      <c r="I723" s="7"/>
    </row>
    <row r="724" spans="1:9" ht="19.5" customHeight="1" x14ac:dyDescent="0.25">
      <c r="C724" s="418"/>
      <c r="D724" s="7"/>
      <c r="E724" s="7"/>
      <c r="F724" s="7"/>
      <c r="G724" s="7"/>
      <c r="H724" s="7"/>
      <c r="I724" s="7"/>
    </row>
    <row r="725" spans="1:9" ht="19.5" customHeight="1" x14ac:dyDescent="0.25">
      <c r="C725" s="418"/>
      <c r="D725" s="7"/>
      <c r="E725" s="7"/>
      <c r="F725" s="7"/>
      <c r="G725" s="7"/>
      <c r="H725" s="7"/>
      <c r="I725" s="7"/>
    </row>
    <row r="726" spans="1:9" ht="19.5" customHeight="1" x14ac:dyDescent="0.25">
      <c r="H726" s="421"/>
      <c r="I726" s="421"/>
    </row>
    <row r="727" spans="1:9" ht="19.5" customHeight="1" x14ac:dyDescent="0.25">
      <c r="C727" s="417" t="s">
        <v>128</v>
      </c>
      <c r="D727" s="418"/>
      <c r="E727" s="418"/>
      <c r="F727" s="419"/>
      <c r="G727" s="419"/>
      <c r="H727" s="420"/>
      <c r="I727" s="420"/>
    </row>
    <row r="728" spans="1:9" ht="19.5" customHeight="1" x14ac:dyDescent="0.25">
      <c r="C728" s="261"/>
      <c r="D728" s="6"/>
      <c r="E728" s="6"/>
      <c r="F728" s="6"/>
      <c r="G728" s="6"/>
      <c r="H728" s="422"/>
      <c r="I728" s="422"/>
    </row>
    <row r="729" spans="1:9" ht="19.5" customHeight="1" thickBot="1" x14ac:dyDescent="0.3">
      <c r="C729" s="261">
        <f>Qualifs!F42</f>
        <v>14</v>
      </c>
      <c r="D729" s="6"/>
      <c r="E729" s="6"/>
      <c r="F729" s="6"/>
      <c r="G729" s="6"/>
      <c r="H729" s="422"/>
      <c r="I729" s="422"/>
    </row>
    <row r="730" spans="1:9" ht="19.5" customHeight="1" thickBot="1" x14ac:dyDescent="0.3">
      <c r="C730" s="423" t="str">
        <f>$C$475</f>
        <v>Série 2</v>
      </c>
      <c r="D730" s="6"/>
      <c r="E730" s="6"/>
      <c r="F730" s="6"/>
      <c r="G730" s="6"/>
      <c r="H730" s="422"/>
      <c r="I730" s="422"/>
    </row>
    <row r="731" spans="1:9" ht="19.5" customHeight="1" thickBot="1" x14ac:dyDescent="0.3">
      <c r="A731" s="6">
        <f>A710+1</f>
        <v>38</v>
      </c>
      <c r="C731" s="423" t="str">
        <f>VLOOKUP(A731,nom,2,FALSE)</f>
        <v>BOULLIER ALETHEA</v>
      </c>
      <c r="D731" s="425"/>
      <c r="E731" s="425">
        <v>1</v>
      </c>
      <c r="F731" s="425">
        <v>2</v>
      </c>
      <c r="G731" s="425">
        <v>3</v>
      </c>
      <c r="H731" s="426" t="s">
        <v>129</v>
      </c>
      <c r="I731" s="426" t="s">
        <v>130</v>
      </c>
    </row>
    <row r="732" spans="1:9" ht="19.5" customHeight="1" x14ac:dyDescent="0.25">
      <c r="C732" s="423"/>
      <c r="D732" s="12" t="s">
        <v>131</v>
      </c>
      <c r="E732" s="12"/>
      <c r="F732" s="12"/>
      <c r="G732" s="12"/>
      <c r="H732" s="565"/>
      <c r="I732" s="12"/>
    </row>
    <row r="733" spans="1:9" ht="19.5" customHeight="1" x14ac:dyDescent="0.25">
      <c r="C733" s="418"/>
      <c r="D733" s="12" t="s">
        <v>132</v>
      </c>
      <c r="E733" s="12"/>
      <c r="F733" s="12"/>
      <c r="G733" s="12"/>
      <c r="H733" s="565"/>
      <c r="I733" s="565"/>
    </row>
    <row r="734" spans="1:9" ht="19.5" customHeight="1" x14ac:dyDescent="0.25">
      <c r="C734" s="418"/>
      <c r="D734" s="12" t="s">
        <v>133</v>
      </c>
      <c r="E734" s="12"/>
      <c r="F734" s="12"/>
      <c r="G734" s="12"/>
      <c r="H734" s="565"/>
      <c r="I734" s="565"/>
    </row>
    <row r="735" spans="1:9" ht="19.5" customHeight="1" x14ac:dyDescent="0.25">
      <c r="C735" s="418"/>
      <c r="D735" s="12" t="s">
        <v>134</v>
      </c>
      <c r="E735" s="12"/>
      <c r="F735" s="12"/>
      <c r="G735" s="12"/>
      <c r="H735" s="565"/>
      <c r="I735" s="565"/>
    </row>
    <row r="736" spans="1:9" ht="19.5" customHeight="1" x14ac:dyDescent="0.25">
      <c r="C736" s="418"/>
      <c r="D736" s="12" t="s">
        <v>135</v>
      </c>
      <c r="E736" s="12"/>
      <c r="F736" s="12"/>
      <c r="G736" s="12"/>
      <c r="H736" s="565"/>
      <c r="I736" s="565"/>
    </row>
    <row r="737" spans="1:10" ht="19.5" customHeight="1" x14ac:dyDescent="0.25">
      <c r="C737" s="418"/>
      <c r="D737" s="12" t="s">
        <v>136</v>
      </c>
      <c r="E737" s="12"/>
      <c r="F737" s="12"/>
      <c r="G737" s="12"/>
      <c r="H737" s="565"/>
      <c r="I737" s="565"/>
      <c r="J737" s="427"/>
    </row>
    <row r="738" spans="1:10" ht="19.5" customHeight="1" x14ac:dyDescent="0.25">
      <c r="C738" s="418"/>
      <c r="D738" s="12" t="s">
        <v>137</v>
      </c>
      <c r="E738" s="12"/>
      <c r="F738" s="12"/>
      <c r="G738" s="12"/>
      <c r="H738" s="565"/>
      <c r="I738" s="565"/>
      <c r="J738" s="427"/>
    </row>
    <row r="739" spans="1:10" ht="19.5" customHeight="1" x14ac:dyDescent="0.25">
      <c r="C739" s="418"/>
      <c r="D739" s="12" t="s">
        <v>138</v>
      </c>
      <c r="E739" s="12"/>
      <c r="F739" s="12"/>
      <c r="G739" s="12"/>
      <c r="H739" s="565"/>
      <c r="I739" s="565"/>
      <c r="J739" s="427"/>
    </row>
    <row r="740" spans="1:10" ht="19.5" customHeight="1" x14ac:dyDescent="0.25">
      <c r="C740" s="418"/>
      <c r="D740" s="12" t="s">
        <v>139</v>
      </c>
      <c r="E740" s="12"/>
      <c r="F740" s="12"/>
      <c r="G740" s="12"/>
      <c r="H740" s="565"/>
      <c r="I740" s="565"/>
      <c r="J740" s="427"/>
    </row>
    <row r="741" spans="1:10" ht="19.5" customHeight="1" x14ac:dyDescent="0.25">
      <c r="C741" s="418"/>
      <c r="D741" s="12" t="s">
        <v>140</v>
      </c>
      <c r="E741" s="12"/>
      <c r="F741" s="12"/>
      <c r="G741" s="12"/>
      <c r="H741" s="565"/>
      <c r="I741" s="565"/>
    </row>
    <row r="742" spans="1:10" ht="19.5" customHeight="1" x14ac:dyDescent="0.25">
      <c r="C742" s="418"/>
      <c r="D742" s="7"/>
      <c r="E742" s="7"/>
      <c r="F742" s="7"/>
      <c r="G742" s="7"/>
      <c r="H742" s="7"/>
      <c r="I742" s="7"/>
    </row>
    <row r="743" spans="1:10" ht="19.5" customHeight="1" x14ac:dyDescent="0.25">
      <c r="C743" s="418"/>
      <c r="D743" s="7"/>
      <c r="E743" s="7"/>
      <c r="F743" s="426" t="s">
        <v>129</v>
      </c>
      <c r="G743" s="7"/>
      <c r="H743" s="7"/>
      <c r="I743" s="7"/>
    </row>
    <row r="744" spans="1:10" ht="19.5" customHeight="1" x14ac:dyDescent="0.25">
      <c r="C744" s="418"/>
      <c r="D744" s="7"/>
      <c r="E744" s="7"/>
      <c r="F744" s="565"/>
      <c r="G744" s="7"/>
      <c r="H744" s="7"/>
      <c r="I744" s="7"/>
    </row>
    <row r="745" spans="1:10" ht="19.5" customHeight="1" x14ac:dyDescent="0.25">
      <c r="C745" s="417" t="s">
        <v>128</v>
      </c>
      <c r="D745" s="418"/>
      <c r="E745" s="418"/>
      <c r="F745" s="419"/>
      <c r="G745" s="419"/>
      <c r="H745" s="420"/>
      <c r="I745" s="420"/>
    </row>
    <row r="746" spans="1:10" ht="19.5" customHeight="1" x14ac:dyDescent="0.25">
      <c r="C746" s="418"/>
      <c r="D746" s="6"/>
      <c r="E746" s="6"/>
      <c r="F746" s="6"/>
      <c r="G746" s="6"/>
      <c r="H746" s="422"/>
      <c r="I746" s="422"/>
    </row>
    <row r="747" spans="1:10" ht="19.5" customHeight="1" thickBot="1" x14ac:dyDescent="0.3">
      <c r="C747" s="261">
        <f>Qualifs!F43</f>
        <v>15</v>
      </c>
      <c r="D747" s="6"/>
      <c r="E747" s="6"/>
      <c r="F747" s="6"/>
      <c r="G747" s="6"/>
      <c r="H747" s="422"/>
      <c r="I747" s="422"/>
    </row>
    <row r="748" spans="1:10" ht="19.5" customHeight="1" thickBot="1" x14ac:dyDescent="0.3">
      <c r="C748" s="423" t="str">
        <f>$C$475</f>
        <v>Série 2</v>
      </c>
      <c r="D748" s="6"/>
      <c r="E748" s="6"/>
      <c r="F748" s="6"/>
      <c r="G748" s="6"/>
      <c r="H748" s="422"/>
      <c r="I748" s="422"/>
    </row>
    <row r="749" spans="1:10" ht="19.5" customHeight="1" thickBot="1" x14ac:dyDescent="0.3">
      <c r="A749" s="6">
        <f>A731+1</f>
        <v>39</v>
      </c>
      <c r="C749" s="423" t="str">
        <f>VLOOKUP(A749,nom,2,FALSE)</f>
        <v>LAMONZIE JACQUELINE</v>
      </c>
      <c r="D749" s="425"/>
      <c r="E749" s="425">
        <v>1</v>
      </c>
      <c r="F749" s="425">
        <v>2</v>
      </c>
      <c r="G749" s="425">
        <v>3</v>
      </c>
      <c r="H749" s="426" t="s">
        <v>129</v>
      </c>
      <c r="I749" s="426" t="s">
        <v>130</v>
      </c>
    </row>
    <row r="750" spans="1:10" ht="19.5" customHeight="1" x14ac:dyDescent="0.25">
      <c r="C750" s="423"/>
      <c r="D750" s="12" t="s">
        <v>131</v>
      </c>
      <c r="E750" s="12"/>
      <c r="F750" s="12"/>
      <c r="G750" s="12"/>
      <c r="H750" s="565"/>
      <c r="I750" s="12"/>
    </row>
    <row r="751" spans="1:10" ht="19.5" customHeight="1" x14ac:dyDescent="0.25">
      <c r="C751" s="418"/>
      <c r="D751" s="12" t="s">
        <v>132</v>
      </c>
      <c r="E751" s="12"/>
      <c r="F751" s="12"/>
      <c r="G751" s="12"/>
      <c r="H751" s="565"/>
      <c r="I751" s="565"/>
    </row>
    <row r="752" spans="1:10" ht="19.5" customHeight="1" x14ac:dyDescent="0.25">
      <c r="C752" s="418"/>
      <c r="D752" s="12" t="s">
        <v>133</v>
      </c>
      <c r="E752" s="12"/>
      <c r="F752" s="12"/>
      <c r="G752" s="12"/>
      <c r="H752" s="565"/>
      <c r="I752" s="565"/>
    </row>
    <row r="753" spans="3:10" ht="19.5" customHeight="1" x14ac:dyDescent="0.25">
      <c r="C753" s="418"/>
      <c r="D753" s="12" t="s">
        <v>134</v>
      </c>
      <c r="E753" s="12"/>
      <c r="F753" s="12"/>
      <c r="G753" s="12"/>
      <c r="H753" s="565"/>
      <c r="I753" s="565"/>
    </row>
    <row r="754" spans="3:10" ht="19.5" customHeight="1" x14ac:dyDescent="0.25">
      <c r="C754" s="418"/>
      <c r="D754" s="12" t="s">
        <v>135</v>
      </c>
      <c r="E754" s="12"/>
      <c r="F754" s="12"/>
      <c r="G754" s="12"/>
      <c r="H754" s="565"/>
      <c r="I754" s="565"/>
    </row>
    <row r="755" spans="3:10" ht="19.5" customHeight="1" x14ac:dyDescent="0.25">
      <c r="C755" s="418"/>
      <c r="D755" s="12" t="s">
        <v>136</v>
      </c>
      <c r="E755" s="12"/>
      <c r="F755" s="12"/>
      <c r="G755" s="12"/>
      <c r="H755" s="565"/>
      <c r="I755" s="565"/>
      <c r="J755" s="427"/>
    </row>
    <row r="756" spans="3:10" ht="19.5" customHeight="1" x14ac:dyDescent="0.25">
      <c r="C756" s="418"/>
      <c r="D756" s="12" t="s">
        <v>137</v>
      </c>
      <c r="E756" s="12"/>
      <c r="F756" s="12"/>
      <c r="G756" s="12"/>
      <c r="H756" s="565"/>
      <c r="I756" s="565"/>
      <c r="J756" s="427"/>
    </row>
    <row r="757" spans="3:10" ht="19.5" customHeight="1" x14ac:dyDescent="0.25">
      <c r="C757" s="418"/>
      <c r="D757" s="12" t="s">
        <v>138</v>
      </c>
      <c r="E757" s="12"/>
      <c r="F757" s="12"/>
      <c r="G757" s="12"/>
      <c r="H757" s="565"/>
      <c r="I757" s="565"/>
      <c r="J757" s="427"/>
    </row>
    <row r="758" spans="3:10" ht="19.5" customHeight="1" x14ac:dyDescent="0.25">
      <c r="C758" s="418"/>
      <c r="D758" s="12" t="s">
        <v>139</v>
      </c>
      <c r="E758" s="12"/>
      <c r="F758" s="12"/>
      <c r="G758" s="12"/>
      <c r="H758" s="565"/>
      <c r="I758" s="565"/>
      <c r="J758" s="427"/>
    </row>
    <row r="759" spans="3:10" ht="19.5" customHeight="1" x14ac:dyDescent="0.25">
      <c r="C759" s="418"/>
      <c r="D759" s="12" t="s">
        <v>140</v>
      </c>
      <c r="E759" s="12"/>
      <c r="F759" s="12"/>
      <c r="G759" s="12"/>
      <c r="H759" s="565"/>
      <c r="I759" s="565"/>
    </row>
    <row r="760" spans="3:10" ht="19.5" customHeight="1" x14ac:dyDescent="0.25">
      <c r="C760" s="418"/>
      <c r="D760" s="7"/>
      <c r="E760" s="7"/>
      <c r="F760" s="7"/>
      <c r="G760" s="7"/>
      <c r="H760" s="7"/>
      <c r="I760" s="7"/>
    </row>
    <row r="761" spans="3:10" ht="19.5" customHeight="1" x14ac:dyDescent="0.25">
      <c r="C761" s="418"/>
      <c r="D761" s="7"/>
      <c r="E761" s="7"/>
      <c r="F761" s="426" t="s">
        <v>129</v>
      </c>
      <c r="G761" s="7"/>
      <c r="H761" s="7"/>
      <c r="I761" s="7"/>
    </row>
    <row r="762" spans="3:10" ht="19.5" customHeight="1" x14ac:dyDescent="0.25">
      <c r="C762" s="418"/>
      <c r="D762" s="7"/>
      <c r="E762" s="7"/>
      <c r="F762" s="565"/>
      <c r="G762" s="7"/>
      <c r="H762" s="7"/>
      <c r="I762" s="7"/>
    </row>
    <row r="763" spans="3:10" ht="19.5" customHeight="1" x14ac:dyDescent="0.25">
      <c r="C763" s="418"/>
      <c r="D763" s="7"/>
      <c r="E763" s="7"/>
      <c r="F763" s="7"/>
      <c r="G763" s="7"/>
      <c r="H763" s="7"/>
      <c r="I763" s="7"/>
    </row>
    <row r="764" spans="3:10" ht="19.5" customHeight="1" x14ac:dyDescent="0.25">
      <c r="C764" s="418"/>
      <c r="D764" s="7"/>
      <c r="E764" s="7"/>
      <c r="F764" s="7"/>
      <c r="G764" s="7"/>
      <c r="H764" s="7"/>
      <c r="I764" s="7"/>
    </row>
    <row r="765" spans="3:10" ht="19.5" customHeight="1" x14ac:dyDescent="0.25">
      <c r="H765" s="421"/>
      <c r="I765" s="421"/>
    </row>
    <row r="766" spans="3:10" ht="19.5" customHeight="1" x14ac:dyDescent="0.25">
      <c r="C766" s="417" t="s">
        <v>128</v>
      </c>
      <c r="D766" s="418"/>
      <c r="E766" s="418"/>
      <c r="F766" s="419"/>
      <c r="G766" s="419"/>
      <c r="H766" s="420"/>
      <c r="I766" s="420"/>
    </row>
    <row r="767" spans="3:10" ht="19.5" customHeight="1" x14ac:dyDescent="0.25">
      <c r="C767" s="418"/>
      <c r="D767" s="6"/>
      <c r="E767" s="6"/>
      <c r="F767" s="6"/>
      <c r="G767" s="6"/>
      <c r="H767" s="422"/>
      <c r="I767" s="422"/>
    </row>
    <row r="768" spans="3:10" ht="19.5" customHeight="1" thickBot="1" x14ac:dyDescent="0.3">
      <c r="C768" s="261">
        <f>Qualifs!F44</f>
        <v>16</v>
      </c>
      <c r="D768" s="6"/>
      <c r="E768" s="6"/>
      <c r="F768" s="6"/>
      <c r="G768" s="6"/>
      <c r="H768" s="422"/>
      <c r="I768" s="422"/>
    </row>
    <row r="769" spans="1:10" ht="19.5" customHeight="1" thickBot="1" x14ac:dyDescent="0.3">
      <c r="C769" s="423" t="str">
        <f>$C$475</f>
        <v>Série 2</v>
      </c>
      <c r="D769" s="6"/>
      <c r="E769" s="6"/>
      <c r="F769" s="6"/>
      <c r="G769" s="6"/>
      <c r="H769" s="422"/>
      <c r="I769" s="422"/>
    </row>
    <row r="770" spans="1:10" ht="19.5" customHeight="1" thickBot="1" x14ac:dyDescent="0.3">
      <c r="A770" s="6">
        <f>A749+1</f>
        <v>40</v>
      </c>
      <c r="C770" s="423" t="str">
        <f>VLOOKUP(A770,nom,2,FALSE)</f>
        <v>JEAN LOVE</v>
      </c>
      <c r="D770" s="425"/>
      <c r="E770" s="425">
        <v>1</v>
      </c>
      <c r="F770" s="425">
        <v>2</v>
      </c>
      <c r="G770" s="425">
        <v>3</v>
      </c>
      <c r="H770" s="426" t="s">
        <v>129</v>
      </c>
      <c r="I770" s="426" t="s">
        <v>130</v>
      </c>
    </row>
    <row r="771" spans="1:10" ht="19.5" customHeight="1" x14ac:dyDescent="0.25">
      <c r="C771" s="423"/>
      <c r="D771" s="12" t="s">
        <v>131</v>
      </c>
      <c r="E771" s="12"/>
      <c r="F771" s="12"/>
      <c r="G771" s="12"/>
      <c r="H771" s="565"/>
      <c r="I771" s="12"/>
    </row>
    <row r="772" spans="1:10" ht="19.5" customHeight="1" x14ac:dyDescent="0.25">
      <c r="C772" s="418"/>
      <c r="D772" s="12" t="s">
        <v>132</v>
      </c>
      <c r="E772" s="12"/>
      <c r="F772" s="12"/>
      <c r="G772" s="12"/>
      <c r="H772" s="565"/>
      <c r="I772" s="565"/>
    </row>
    <row r="773" spans="1:10" ht="19.5" customHeight="1" x14ac:dyDescent="0.25">
      <c r="C773" s="418"/>
      <c r="D773" s="12" t="s">
        <v>133</v>
      </c>
      <c r="E773" s="12"/>
      <c r="F773" s="12"/>
      <c r="G773" s="12"/>
      <c r="H773" s="565"/>
      <c r="I773" s="565"/>
    </row>
    <row r="774" spans="1:10" ht="19.5" customHeight="1" x14ac:dyDescent="0.25">
      <c r="C774" s="418"/>
      <c r="D774" s="12" t="s">
        <v>134</v>
      </c>
      <c r="E774" s="12"/>
      <c r="F774" s="12"/>
      <c r="G774" s="12"/>
      <c r="H774" s="565"/>
      <c r="I774" s="565"/>
    </row>
    <row r="775" spans="1:10" ht="19.5" customHeight="1" x14ac:dyDescent="0.25">
      <c r="C775" s="418"/>
      <c r="D775" s="12" t="s">
        <v>135</v>
      </c>
      <c r="E775" s="12"/>
      <c r="F775" s="12"/>
      <c r="G775" s="12"/>
      <c r="H775" s="565"/>
      <c r="I775" s="565"/>
    </row>
    <row r="776" spans="1:10" ht="19.5" customHeight="1" x14ac:dyDescent="0.25">
      <c r="C776" s="418"/>
      <c r="D776" s="12" t="s">
        <v>136</v>
      </c>
      <c r="E776" s="12"/>
      <c r="F776" s="12"/>
      <c r="G776" s="12"/>
      <c r="H776" s="565"/>
      <c r="I776" s="565"/>
      <c r="J776" s="427"/>
    </row>
    <row r="777" spans="1:10" ht="19.5" customHeight="1" x14ac:dyDescent="0.25">
      <c r="C777" s="418"/>
      <c r="D777" s="12" t="s">
        <v>137</v>
      </c>
      <c r="E777" s="12"/>
      <c r="F777" s="12"/>
      <c r="G777" s="12"/>
      <c r="H777" s="565"/>
      <c r="I777" s="565"/>
      <c r="J777" s="427"/>
    </row>
    <row r="778" spans="1:10" ht="19.5" customHeight="1" x14ac:dyDescent="0.25">
      <c r="C778" s="418"/>
      <c r="D778" s="12" t="s">
        <v>138</v>
      </c>
      <c r="E778" s="12"/>
      <c r="F778" s="12"/>
      <c r="G778" s="12"/>
      <c r="H778" s="565"/>
      <c r="I778" s="565"/>
      <c r="J778" s="427"/>
    </row>
    <row r="779" spans="1:10" ht="19.5" customHeight="1" x14ac:dyDescent="0.25">
      <c r="C779" s="418"/>
      <c r="D779" s="12" t="s">
        <v>139</v>
      </c>
      <c r="E779" s="12"/>
      <c r="F779" s="12"/>
      <c r="G779" s="12"/>
      <c r="H779" s="565"/>
      <c r="I779" s="565"/>
      <c r="J779" s="427"/>
    </row>
    <row r="780" spans="1:10" ht="19.5" customHeight="1" x14ac:dyDescent="0.25">
      <c r="C780" s="418"/>
      <c r="D780" s="12" t="s">
        <v>140</v>
      </c>
      <c r="E780" s="12"/>
      <c r="F780" s="12"/>
      <c r="G780" s="12"/>
      <c r="H780" s="565"/>
      <c r="I780" s="565"/>
    </row>
    <row r="781" spans="1:10" ht="19.5" customHeight="1" x14ac:dyDescent="0.25">
      <c r="C781" s="418"/>
      <c r="D781" s="7"/>
      <c r="E781" s="7"/>
      <c r="F781" s="7"/>
      <c r="G781" s="7"/>
      <c r="H781" s="7"/>
      <c r="I781" s="7"/>
    </row>
    <row r="782" spans="1:10" ht="19.5" customHeight="1" x14ac:dyDescent="0.25">
      <c r="C782" s="418"/>
      <c r="D782" s="7"/>
      <c r="E782" s="7"/>
      <c r="F782" s="426" t="s">
        <v>129</v>
      </c>
      <c r="G782" s="7"/>
      <c r="H782" s="7"/>
      <c r="I782" s="7"/>
    </row>
    <row r="783" spans="1:10" ht="19.5" customHeight="1" x14ac:dyDescent="0.25">
      <c r="C783" s="418"/>
      <c r="D783" s="7"/>
      <c r="E783" s="7"/>
      <c r="F783" s="565"/>
      <c r="G783" s="7"/>
      <c r="H783" s="7"/>
      <c r="I783" s="7"/>
    </row>
    <row r="784" spans="1:10" ht="19.5" customHeight="1" x14ac:dyDescent="0.25">
      <c r="C784" s="417" t="s">
        <v>128</v>
      </c>
      <c r="D784" s="418"/>
      <c r="E784" s="418"/>
      <c r="F784" s="419"/>
      <c r="G784" s="419"/>
      <c r="H784" s="420"/>
      <c r="I784" s="420"/>
    </row>
    <row r="785" spans="1:10" ht="19.5" customHeight="1" x14ac:dyDescent="0.25">
      <c r="C785" s="418"/>
      <c r="D785" s="6"/>
      <c r="E785" s="6"/>
      <c r="F785" s="6"/>
      <c r="G785" s="6"/>
      <c r="H785" s="422"/>
      <c r="I785" s="422"/>
    </row>
    <row r="786" spans="1:10" ht="19.5" customHeight="1" thickBot="1" x14ac:dyDescent="0.3">
      <c r="C786" s="261">
        <f>Qualifs!F45</f>
        <v>17</v>
      </c>
      <c r="D786" s="6"/>
      <c r="E786" s="6"/>
      <c r="F786" s="6"/>
      <c r="G786" s="6"/>
      <c r="H786" s="422"/>
      <c r="I786" s="422"/>
    </row>
    <row r="787" spans="1:10" ht="19.5" customHeight="1" thickBot="1" x14ac:dyDescent="0.3">
      <c r="C787" s="423" t="str">
        <f>$C$475</f>
        <v>Série 2</v>
      </c>
      <c r="D787" s="6"/>
      <c r="E787" s="6"/>
      <c r="F787" s="6"/>
      <c r="G787" s="6"/>
      <c r="H787" s="422"/>
      <c r="I787" s="422"/>
    </row>
    <row r="788" spans="1:10" ht="19.5" customHeight="1" thickBot="1" x14ac:dyDescent="0.3">
      <c r="A788" s="6">
        <f>A770+1</f>
        <v>41</v>
      </c>
      <c r="C788" s="423" t="str">
        <f>VLOOKUP(A788,nom,2,FALSE)</f>
        <v>GOYAULT GWENDOLINE</v>
      </c>
      <c r="D788" s="425"/>
      <c r="E788" s="425">
        <v>1</v>
      </c>
      <c r="F788" s="425">
        <v>2</v>
      </c>
      <c r="G788" s="425">
        <v>3</v>
      </c>
      <c r="H788" s="426" t="s">
        <v>129</v>
      </c>
      <c r="I788" s="426" t="s">
        <v>130</v>
      </c>
    </row>
    <row r="789" spans="1:10" ht="19.5" customHeight="1" x14ac:dyDescent="0.25">
      <c r="C789" s="423"/>
      <c r="D789" s="12" t="s">
        <v>131</v>
      </c>
      <c r="E789" s="12"/>
      <c r="F789" s="12"/>
      <c r="G789" s="12"/>
      <c r="H789" s="565"/>
      <c r="I789" s="12"/>
    </row>
    <row r="790" spans="1:10" ht="19.5" customHeight="1" x14ac:dyDescent="0.25">
      <c r="C790" s="418"/>
      <c r="D790" s="12" t="s">
        <v>132</v>
      </c>
      <c r="E790" s="12"/>
      <c r="F790" s="12"/>
      <c r="G790" s="12"/>
      <c r="H790" s="565"/>
      <c r="I790" s="565"/>
    </row>
    <row r="791" spans="1:10" ht="19.5" customHeight="1" x14ac:dyDescent="0.25">
      <c r="C791" s="418"/>
      <c r="D791" s="12" t="s">
        <v>133</v>
      </c>
      <c r="E791" s="12"/>
      <c r="F791" s="12"/>
      <c r="G791" s="12"/>
      <c r="H791" s="565"/>
      <c r="I791" s="565"/>
    </row>
    <row r="792" spans="1:10" ht="19.5" customHeight="1" x14ac:dyDescent="0.25">
      <c r="C792" s="418"/>
      <c r="D792" s="12" t="s">
        <v>134</v>
      </c>
      <c r="E792" s="12"/>
      <c r="F792" s="12"/>
      <c r="G792" s="12"/>
      <c r="H792" s="565"/>
      <c r="I792" s="565"/>
    </row>
    <row r="793" spans="1:10" ht="19.5" customHeight="1" x14ac:dyDescent="0.25">
      <c r="C793" s="418"/>
      <c r="D793" s="12" t="s">
        <v>135</v>
      </c>
      <c r="E793" s="12"/>
      <c r="F793" s="12"/>
      <c r="G793" s="12"/>
      <c r="H793" s="565"/>
      <c r="I793" s="565"/>
    </row>
    <row r="794" spans="1:10" ht="19.5" customHeight="1" x14ac:dyDescent="0.25">
      <c r="C794" s="418"/>
      <c r="D794" s="12" t="s">
        <v>136</v>
      </c>
      <c r="E794" s="12"/>
      <c r="F794" s="12"/>
      <c r="G794" s="12"/>
      <c r="H794" s="565"/>
      <c r="I794" s="565"/>
      <c r="J794" s="427"/>
    </row>
    <row r="795" spans="1:10" ht="19.5" customHeight="1" x14ac:dyDescent="0.25">
      <c r="C795" s="418"/>
      <c r="D795" s="12" t="s">
        <v>137</v>
      </c>
      <c r="E795" s="12"/>
      <c r="F795" s="12"/>
      <c r="G795" s="12"/>
      <c r="H795" s="565"/>
      <c r="I795" s="565"/>
      <c r="J795" s="427"/>
    </row>
    <row r="796" spans="1:10" ht="19.5" customHeight="1" x14ac:dyDescent="0.25">
      <c r="C796" s="418"/>
      <c r="D796" s="12" t="s">
        <v>138</v>
      </c>
      <c r="E796" s="12"/>
      <c r="F796" s="12"/>
      <c r="G796" s="12"/>
      <c r="H796" s="565"/>
      <c r="I796" s="565"/>
      <c r="J796" s="427"/>
    </row>
    <row r="797" spans="1:10" ht="19.5" customHeight="1" x14ac:dyDescent="0.25">
      <c r="C797" s="418"/>
      <c r="D797" s="12" t="s">
        <v>139</v>
      </c>
      <c r="E797" s="12"/>
      <c r="F797" s="12"/>
      <c r="G797" s="12"/>
      <c r="H797" s="565"/>
      <c r="I797" s="565"/>
      <c r="J797" s="427"/>
    </row>
    <row r="798" spans="1:10" ht="19.5" customHeight="1" x14ac:dyDescent="0.25">
      <c r="C798" s="418"/>
      <c r="D798" s="12" t="s">
        <v>140</v>
      </c>
      <c r="E798" s="12"/>
      <c r="F798" s="12"/>
      <c r="G798" s="12"/>
      <c r="H798" s="565"/>
      <c r="I798" s="565"/>
    </row>
    <row r="799" spans="1:10" ht="19.5" customHeight="1" x14ac:dyDescent="0.25">
      <c r="C799" s="418"/>
      <c r="D799" s="7"/>
      <c r="E799" s="7"/>
      <c r="F799" s="7"/>
      <c r="G799" s="7"/>
      <c r="H799" s="7"/>
      <c r="I799" s="7"/>
    </row>
    <row r="800" spans="1:10" ht="19.5" customHeight="1" x14ac:dyDescent="0.25">
      <c r="C800" s="418"/>
      <c r="D800" s="7"/>
      <c r="E800" s="7"/>
      <c r="F800" s="426" t="s">
        <v>129</v>
      </c>
      <c r="G800" s="7"/>
      <c r="H800" s="7"/>
      <c r="I800" s="7"/>
    </row>
    <row r="801" spans="1:10" ht="19.5" customHeight="1" x14ac:dyDescent="0.25">
      <c r="C801" s="418"/>
      <c r="D801" s="7"/>
      <c r="E801" s="7"/>
      <c r="F801" s="565"/>
      <c r="G801" s="7"/>
      <c r="H801" s="7"/>
      <c r="I801" s="7"/>
    </row>
    <row r="802" spans="1:10" ht="19.5" customHeight="1" x14ac:dyDescent="0.25">
      <c r="C802" s="418"/>
      <c r="D802" s="7"/>
      <c r="E802" s="7"/>
      <c r="F802" s="7"/>
      <c r="G802" s="7"/>
      <c r="H802" s="7"/>
      <c r="I802" s="7"/>
    </row>
    <row r="803" spans="1:10" ht="19.5" customHeight="1" x14ac:dyDescent="0.25">
      <c r="C803" s="418"/>
      <c r="D803" s="7"/>
      <c r="E803" s="7"/>
      <c r="F803" s="7"/>
      <c r="G803" s="7"/>
      <c r="H803" s="7"/>
      <c r="I803" s="7"/>
    </row>
    <row r="804" spans="1:10" ht="19.5" customHeight="1" x14ac:dyDescent="0.25">
      <c r="H804" s="421"/>
      <c r="I804" s="421"/>
    </row>
    <row r="805" spans="1:10" ht="19.5" customHeight="1" x14ac:dyDescent="0.25">
      <c r="C805" s="417" t="s">
        <v>128</v>
      </c>
      <c r="D805" s="418"/>
      <c r="E805" s="418"/>
      <c r="F805" s="419"/>
      <c r="G805" s="419"/>
      <c r="H805" s="420"/>
      <c r="I805" s="420"/>
    </row>
    <row r="806" spans="1:10" ht="19.5" customHeight="1" x14ac:dyDescent="0.25">
      <c r="C806" s="418"/>
      <c r="D806" s="6"/>
      <c r="E806" s="6"/>
      <c r="F806" s="6"/>
      <c r="G806" s="6"/>
      <c r="H806" s="422"/>
      <c r="I806" s="422"/>
    </row>
    <row r="807" spans="1:10" ht="19.5" customHeight="1" thickBot="1" x14ac:dyDescent="0.3">
      <c r="C807" s="261">
        <f>Qualifs!F46</f>
        <v>18</v>
      </c>
      <c r="D807" s="6"/>
      <c r="E807" s="6"/>
      <c r="F807" s="6"/>
      <c r="G807" s="6"/>
      <c r="H807" s="422"/>
      <c r="I807" s="422"/>
    </row>
    <row r="808" spans="1:10" ht="19.5" customHeight="1" thickBot="1" x14ac:dyDescent="0.3">
      <c r="C808" s="423" t="str">
        <f>$C$475</f>
        <v>Série 2</v>
      </c>
      <c r="D808" s="6"/>
      <c r="E808" s="6"/>
      <c r="F808" s="6"/>
      <c r="G808" s="6"/>
      <c r="H808" s="422"/>
      <c r="I808" s="422"/>
    </row>
    <row r="809" spans="1:10" ht="19.5" customHeight="1" thickBot="1" x14ac:dyDescent="0.3">
      <c r="A809" s="6">
        <f>A788+1</f>
        <v>42</v>
      </c>
      <c r="C809" s="423" t="str">
        <f>VLOOKUP(A809,nom,2,FALSE)</f>
        <v>NOIZET TONY</v>
      </c>
      <c r="D809" s="425"/>
      <c r="E809" s="425">
        <v>1</v>
      </c>
      <c r="F809" s="425">
        <v>2</v>
      </c>
      <c r="G809" s="425">
        <v>3</v>
      </c>
      <c r="H809" s="426" t="s">
        <v>129</v>
      </c>
      <c r="I809" s="426" t="s">
        <v>130</v>
      </c>
    </row>
    <row r="810" spans="1:10" ht="19.5" customHeight="1" x14ac:dyDescent="0.25">
      <c r="C810" s="423"/>
      <c r="D810" s="12" t="s">
        <v>131</v>
      </c>
      <c r="E810" s="12"/>
      <c r="F810" s="12"/>
      <c r="G810" s="12"/>
      <c r="H810" s="565"/>
      <c r="I810" s="12"/>
    </row>
    <row r="811" spans="1:10" ht="19.5" customHeight="1" x14ac:dyDescent="0.25">
      <c r="C811" s="418"/>
      <c r="D811" s="12" t="s">
        <v>132</v>
      </c>
      <c r="E811" s="12"/>
      <c r="F811" s="12"/>
      <c r="G811" s="12"/>
      <c r="H811" s="565"/>
      <c r="I811" s="565"/>
    </row>
    <row r="812" spans="1:10" ht="19.5" customHeight="1" x14ac:dyDescent="0.25">
      <c r="C812" s="418"/>
      <c r="D812" s="12" t="s">
        <v>133</v>
      </c>
      <c r="E812" s="12"/>
      <c r="F812" s="12"/>
      <c r="G812" s="12"/>
      <c r="H812" s="565"/>
      <c r="I812" s="565"/>
    </row>
    <row r="813" spans="1:10" ht="19.5" customHeight="1" x14ac:dyDescent="0.25">
      <c r="C813" s="418"/>
      <c r="D813" s="12" t="s">
        <v>134</v>
      </c>
      <c r="E813" s="12"/>
      <c r="F813" s="12"/>
      <c r="G813" s="12"/>
      <c r="H813" s="565"/>
      <c r="I813" s="565"/>
    </row>
    <row r="814" spans="1:10" ht="19.5" customHeight="1" x14ac:dyDescent="0.25">
      <c r="C814" s="418"/>
      <c r="D814" s="12" t="s">
        <v>135</v>
      </c>
      <c r="E814" s="12"/>
      <c r="F814" s="12"/>
      <c r="G814" s="12"/>
      <c r="H814" s="565"/>
      <c r="I814" s="565"/>
    </row>
    <row r="815" spans="1:10" ht="19.5" customHeight="1" x14ac:dyDescent="0.25">
      <c r="C815" s="418"/>
      <c r="D815" s="12" t="s">
        <v>136</v>
      </c>
      <c r="E815" s="12"/>
      <c r="F815" s="12"/>
      <c r="G815" s="12"/>
      <c r="H815" s="565"/>
      <c r="I815" s="565"/>
      <c r="J815" s="427"/>
    </row>
    <row r="816" spans="1:10" ht="19.5" customHeight="1" x14ac:dyDescent="0.25">
      <c r="C816" s="418"/>
      <c r="D816" s="12" t="s">
        <v>137</v>
      </c>
      <c r="E816" s="12"/>
      <c r="F816" s="12"/>
      <c r="G816" s="12"/>
      <c r="H816" s="565"/>
      <c r="I816" s="565"/>
      <c r="J816" s="427"/>
    </row>
    <row r="817" spans="1:10" ht="19.5" customHeight="1" x14ac:dyDescent="0.25">
      <c r="C817" s="418"/>
      <c r="D817" s="12" t="s">
        <v>138</v>
      </c>
      <c r="E817" s="12"/>
      <c r="F817" s="12"/>
      <c r="G817" s="12"/>
      <c r="H817" s="565"/>
      <c r="I817" s="565"/>
      <c r="J817" s="427"/>
    </row>
    <row r="818" spans="1:10" ht="19.5" customHeight="1" x14ac:dyDescent="0.25">
      <c r="C818" s="418"/>
      <c r="D818" s="12" t="s">
        <v>139</v>
      </c>
      <c r="E818" s="12"/>
      <c r="F818" s="12"/>
      <c r="G818" s="12"/>
      <c r="H818" s="565"/>
      <c r="I818" s="565"/>
      <c r="J818" s="427"/>
    </row>
    <row r="819" spans="1:10" ht="19.5" customHeight="1" x14ac:dyDescent="0.25">
      <c r="C819" s="418"/>
      <c r="D819" s="12" t="s">
        <v>140</v>
      </c>
      <c r="E819" s="12"/>
      <c r="F819" s="12"/>
      <c r="G819" s="12"/>
      <c r="H819" s="565"/>
      <c r="I819" s="565"/>
    </row>
    <row r="820" spans="1:10" ht="19.5" customHeight="1" x14ac:dyDescent="0.25">
      <c r="C820" s="418"/>
      <c r="D820" s="7"/>
      <c r="E820" s="7"/>
      <c r="F820" s="7"/>
      <c r="G820" s="7"/>
      <c r="H820" s="7"/>
      <c r="I820" s="7"/>
    </row>
    <row r="821" spans="1:10" ht="19.5" customHeight="1" x14ac:dyDescent="0.25">
      <c r="C821" s="418"/>
      <c r="D821" s="7"/>
      <c r="E821" s="7"/>
      <c r="F821" s="426" t="s">
        <v>129</v>
      </c>
      <c r="G821" s="7"/>
      <c r="H821" s="7"/>
      <c r="I821" s="7"/>
    </row>
    <row r="822" spans="1:10" ht="19.5" customHeight="1" x14ac:dyDescent="0.25">
      <c r="C822" s="418"/>
      <c r="D822" s="7"/>
      <c r="E822" s="7"/>
      <c r="F822" s="565"/>
      <c r="G822" s="7"/>
      <c r="H822" s="7"/>
      <c r="I822" s="7"/>
    </row>
    <row r="823" spans="1:10" ht="19.5" customHeight="1" x14ac:dyDescent="0.25">
      <c r="C823" s="417" t="s">
        <v>128</v>
      </c>
      <c r="D823" s="418"/>
      <c r="E823" s="418"/>
      <c r="F823" s="419"/>
      <c r="G823" s="419"/>
      <c r="H823" s="420"/>
      <c r="I823" s="420"/>
    </row>
    <row r="824" spans="1:10" ht="19.5" customHeight="1" x14ac:dyDescent="0.25">
      <c r="C824" s="418"/>
      <c r="D824" s="6"/>
      <c r="E824" s="6"/>
      <c r="F824" s="6"/>
      <c r="G824" s="6"/>
      <c r="H824" s="422"/>
      <c r="I824" s="422"/>
    </row>
    <row r="825" spans="1:10" ht="19.5" customHeight="1" thickBot="1" x14ac:dyDescent="0.3">
      <c r="C825" s="261">
        <f>Qualifs!F47</f>
        <v>19</v>
      </c>
      <c r="D825" s="6"/>
      <c r="E825" s="6"/>
      <c r="F825" s="6"/>
      <c r="G825" s="6"/>
      <c r="H825" s="422"/>
      <c r="I825" s="422"/>
    </row>
    <row r="826" spans="1:10" ht="19.5" customHeight="1" thickBot="1" x14ac:dyDescent="0.3">
      <c r="C826" s="423" t="str">
        <f>$C$475</f>
        <v>Série 2</v>
      </c>
      <c r="D826" s="6"/>
      <c r="E826" s="6"/>
      <c r="F826" s="6"/>
      <c r="G826" s="6"/>
      <c r="H826" s="422"/>
      <c r="I826" s="422"/>
    </row>
    <row r="827" spans="1:10" ht="19.5" customHeight="1" thickBot="1" x14ac:dyDescent="0.3">
      <c r="A827" s="6">
        <f>A809+1</f>
        <v>43</v>
      </c>
      <c r="C827" s="423" t="str">
        <f>VLOOKUP(A827,nom,2,FALSE)</f>
        <v>COUAILLIER TOM</v>
      </c>
      <c r="D827" s="425"/>
      <c r="E827" s="425">
        <v>1</v>
      </c>
      <c r="F827" s="425">
        <v>2</v>
      </c>
      <c r="G827" s="425">
        <v>3</v>
      </c>
      <c r="H827" s="426" t="s">
        <v>129</v>
      </c>
      <c r="I827" s="426" t="s">
        <v>130</v>
      </c>
    </row>
    <row r="828" spans="1:10" ht="19.5" customHeight="1" x14ac:dyDescent="0.25">
      <c r="C828" s="423"/>
      <c r="D828" s="12" t="s">
        <v>131</v>
      </c>
      <c r="E828" s="12"/>
      <c r="F828" s="12"/>
      <c r="G828" s="12"/>
      <c r="H828" s="565"/>
      <c r="I828" s="12"/>
    </row>
    <row r="829" spans="1:10" ht="19.5" customHeight="1" x14ac:dyDescent="0.25">
      <c r="C829" s="418"/>
      <c r="D829" s="12" t="s">
        <v>132</v>
      </c>
      <c r="E829" s="12"/>
      <c r="F829" s="12"/>
      <c r="G829" s="12"/>
      <c r="H829" s="565"/>
      <c r="I829" s="565"/>
    </row>
    <row r="830" spans="1:10" ht="19.5" customHeight="1" x14ac:dyDescent="0.25">
      <c r="C830" s="418"/>
      <c r="D830" s="12" t="s">
        <v>133</v>
      </c>
      <c r="E830" s="12"/>
      <c r="F830" s="12"/>
      <c r="G830" s="12"/>
      <c r="H830" s="565"/>
      <c r="I830" s="565"/>
    </row>
    <row r="831" spans="1:10" ht="19.5" customHeight="1" x14ac:dyDescent="0.25">
      <c r="C831" s="418"/>
      <c r="D831" s="12" t="s">
        <v>134</v>
      </c>
      <c r="E831" s="12"/>
      <c r="F831" s="12"/>
      <c r="G831" s="12"/>
      <c r="H831" s="565"/>
      <c r="I831" s="565"/>
    </row>
    <row r="832" spans="1:10" ht="19.5" customHeight="1" x14ac:dyDescent="0.25">
      <c r="C832" s="418"/>
      <c r="D832" s="12" t="s">
        <v>135</v>
      </c>
      <c r="E832" s="12"/>
      <c r="F832" s="12"/>
      <c r="G832" s="12"/>
      <c r="H832" s="565"/>
      <c r="I832" s="565"/>
    </row>
    <row r="833" spans="1:10" ht="19.5" customHeight="1" x14ac:dyDescent="0.25">
      <c r="C833" s="418"/>
      <c r="D833" s="12" t="s">
        <v>136</v>
      </c>
      <c r="E833" s="12"/>
      <c r="F833" s="12"/>
      <c r="G833" s="12"/>
      <c r="H833" s="565"/>
      <c r="I833" s="565"/>
      <c r="J833" s="427"/>
    </row>
    <row r="834" spans="1:10" ht="19.5" customHeight="1" x14ac:dyDescent="0.25">
      <c r="C834" s="418"/>
      <c r="D834" s="12" t="s">
        <v>137</v>
      </c>
      <c r="E834" s="12"/>
      <c r="F834" s="12"/>
      <c r="G834" s="12"/>
      <c r="H834" s="565"/>
      <c r="I834" s="565"/>
      <c r="J834" s="427"/>
    </row>
    <row r="835" spans="1:10" ht="19.5" customHeight="1" x14ac:dyDescent="0.25">
      <c r="C835" s="418"/>
      <c r="D835" s="12" t="s">
        <v>138</v>
      </c>
      <c r="E835" s="12"/>
      <c r="F835" s="12"/>
      <c r="G835" s="12"/>
      <c r="H835" s="565"/>
      <c r="I835" s="565"/>
      <c r="J835" s="427"/>
    </row>
    <row r="836" spans="1:10" ht="19.5" customHeight="1" x14ac:dyDescent="0.25">
      <c r="C836" s="418"/>
      <c r="D836" s="12" t="s">
        <v>139</v>
      </c>
      <c r="E836" s="12"/>
      <c r="F836" s="12"/>
      <c r="G836" s="12"/>
      <c r="H836" s="565"/>
      <c r="I836" s="565"/>
      <c r="J836" s="427"/>
    </row>
    <row r="837" spans="1:10" ht="19.5" customHeight="1" x14ac:dyDescent="0.25">
      <c r="C837" s="418"/>
      <c r="D837" s="12" t="s">
        <v>140</v>
      </c>
      <c r="E837" s="12"/>
      <c r="F837" s="12"/>
      <c r="G837" s="12"/>
      <c r="H837" s="565"/>
      <c r="I837" s="565"/>
    </row>
    <row r="838" spans="1:10" ht="19.5" customHeight="1" x14ac:dyDescent="0.25">
      <c r="C838" s="418"/>
      <c r="D838" s="7"/>
      <c r="E838" s="7"/>
      <c r="F838" s="7"/>
      <c r="G838" s="7"/>
      <c r="H838" s="7"/>
      <c r="I838" s="7"/>
    </row>
    <row r="839" spans="1:10" ht="19.5" customHeight="1" x14ac:dyDescent="0.25">
      <c r="C839" s="418"/>
      <c r="D839" s="7"/>
      <c r="E839" s="7"/>
      <c r="F839" s="426" t="s">
        <v>129</v>
      </c>
      <c r="G839" s="7"/>
      <c r="H839" s="566"/>
      <c r="I839" s="7"/>
    </row>
    <row r="840" spans="1:10" ht="19.5" customHeight="1" x14ac:dyDescent="0.25">
      <c r="C840" s="418"/>
      <c r="D840" s="7"/>
      <c r="E840" s="7"/>
      <c r="F840" s="565"/>
      <c r="G840" s="7"/>
      <c r="H840" s="7"/>
      <c r="I840" s="7"/>
    </row>
    <row r="841" spans="1:10" ht="19.5" customHeight="1" x14ac:dyDescent="0.25">
      <c r="C841" s="418"/>
      <c r="D841" s="7"/>
      <c r="E841" s="7"/>
      <c r="F841" s="7"/>
      <c r="G841" s="7"/>
      <c r="H841" s="7"/>
      <c r="I841" s="7"/>
    </row>
    <row r="842" spans="1:10" ht="19.5" customHeight="1" x14ac:dyDescent="0.25">
      <c r="C842" s="418"/>
      <c r="D842" s="7"/>
      <c r="E842" s="7"/>
      <c r="F842" s="7"/>
      <c r="G842" s="7"/>
      <c r="H842" s="7"/>
      <c r="I842" s="7"/>
    </row>
    <row r="843" spans="1:10" ht="19.5" customHeight="1" x14ac:dyDescent="0.25">
      <c r="H843" s="421"/>
      <c r="I843" s="421"/>
    </row>
    <row r="844" spans="1:10" ht="19.5" customHeight="1" x14ac:dyDescent="0.25">
      <c r="C844" s="417" t="s">
        <v>128</v>
      </c>
      <c r="D844" s="418"/>
      <c r="E844" s="418"/>
      <c r="F844" s="419"/>
      <c r="G844" s="419"/>
      <c r="H844" s="420"/>
      <c r="I844" s="420"/>
    </row>
    <row r="845" spans="1:10" ht="19.5" customHeight="1" x14ac:dyDescent="0.25">
      <c r="C845" s="418"/>
      <c r="D845" s="6"/>
      <c r="E845" s="6"/>
      <c r="F845" s="6"/>
      <c r="G845" s="6"/>
      <c r="H845" s="422"/>
      <c r="I845" s="422"/>
    </row>
    <row r="846" spans="1:10" ht="19.5" customHeight="1" thickBot="1" x14ac:dyDescent="0.3">
      <c r="C846" s="261">
        <f>Qualifs!F48</f>
        <v>20</v>
      </c>
      <c r="D846" s="6"/>
      <c r="E846" s="6"/>
      <c r="F846" s="6"/>
      <c r="G846" s="6"/>
      <c r="H846" s="422"/>
      <c r="I846" s="422"/>
    </row>
    <row r="847" spans="1:10" ht="19.5" customHeight="1" thickBot="1" x14ac:dyDescent="0.3">
      <c r="C847" s="423" t="str">
        <f>$C$475</f>
        <v>Série 2</v>
      </c>
      <c r="D847" s="6"/>
      <c r="E847" s="6"/>
      <c r="F847" s="6"/>
      <c r="G847" s="6"/>
      <c r="H847" s="422"/>
      <c r="I847" s="422"/>
    </row>
    <row r="848" spans="1:10" ht="19.5" customHeight="1" thickBot="1" x14ac:dyDescent="0.3">
      <c r="A848" s="6">
        <f>A827+1</f>
        <v>44</v>
      </c>
      <c r="C848" s="423" t="str">
        <f>VLOOKUP(A848,nom,2,FALSE)</f>
        <v>MOREL MICHEL</v>
      </c>
      <c r="D848" s="425"/>
      <c r="E848" s="425">
        <v>1</v>
      </c>
      <c r="F848" s="425">
        <v>2</v>
      </c>
      <c r="G848" s="425">
        <v>3</v>
      </c>
      <c r="H848" s="426" t="s">
        <v>129</v>
      </c>
      <c r="I848" s="426" t="s">
        <v>130</v>
      </c>
    </row>
    <row r="849" spans="3:10" ht="19.5" customHeight="1" x14ac:dyDescent="0.25">
      <c r="C849" s="423"/>
      <c r="D849" s="12" t="s">
        <v>131</v>
      </c>
      <c r="E849" s="12"/>
      <c r="F849" s="12"/>
      <c r="G849" s="12"/>
      <c r="H849" s="565"/>
      <c r="I849" s="12"/>
    </row>
    <row r="850" spans="3:10" ht="19.5" customHeight="1" x14ac:dyDescent="0.25">
      <c r="C850" s="418"/>
      <c r="D850" s="12" t="s">
        <v>132</v>
      </c>
      <c r="E850" s="12"/>
      <c r="F850" s="12"/>
      <c r="G850" s="12"/>
      <c r="H850" s="565"/>
      <c r="I850" s="565"/>
    </row>
    <row r="851" spans="3:10" ht="19.5" customHeight="1" x14ac:dyDescent="0.25">
      <c r="C851" s="418"/>
      <c r="D851" s="12" t="s">
        <v>133</v>
      </c>
      <c r="E851" s="12"/>
      <c r="F851" s="12"/>
      <c r="G851" s="12"/>
      <c r="H851" s="565"/>
      <c r="I851" s="565"/>
    </row>
    <row r="852" spans="3:10" ht="19.5" customHeight="1" x14ac:dyDescent="0.25">
      <c r="C852" s="418"/>
      <c r="D852" s="12" t="s">
        <v>134</v>
      </c>
      <c r="E852" s="12"/>
      <c r="F852" s="12"/>
      <c r="G852" s="12"/>
      <c r="H852" s="565"/>
      <c r="I852" s="565"/>
    </row>
    <row r="853" spans="3:10" ht="19.5" customHeight="1" x14ac:dyDescent="0.25">
      <c r="C853" s="418"/>
      <c r="D853" s="12" t="s">
        <v>135</v>
      </c>
      <c r="E853" s="12"/>
      <c r="F853" s="12"/>
      <c r="G853" s="12"/>
      <c r="H853" s="565"/>
      <c r="I853" s="565"/>
    </row>
    <row r="854" spans="3:10" ht="19.5" customHeight="1" x14ac:dyDescent="0.25">
      <c r="C854" s="418"/>
      <c r="D854" s="12" t="s">
        <v>136</v>
      </c>
      <c r="E854" s="12"/>
      <c r="F854" s="12"/>
      <c r="G854" s="12"/>
      <c r="H854" s="565"/>
      <c r="I854" s="565"/>
      <c r="J854" s="427"/>
    </row>
    <row r="855" spans="3:10" ht="19.5" customHeight="1" x14ac:dyDescent="0.25">
      <c r="C855" s="418"/>
      <c r="D855" s="12" t="s">
        <v>137</v>
      </c>
      <c r="E855" s="12"/>
      <c r="F855" s="12"/>
      <c r="G855" s="12"/>
      <c r="H855" s="565"/>
      <c r="I855" s="565"/>
      <c r="J855" s="427"/>
    </row>
    <row r="856" spans="3:10" ht="19.5" customHeight="1" x14ac:dyDescent="0.25">
      <c r="C856" s="418"/>
      <c r="D856" s="12" t="s">
        <v>138</v>
      </c>
      <c r="E856" s="12"/>
      <c r="F856" s="12"/>
      <c r="G856" s="12"/>
      <c r="H856" s="565"/>
      <c r="I856" s="565"/>
      <c r="J856" s="427"/>
    </row>
    <row r="857" spans="3:10" ht="19.5" customHeight="1" x14ac:dyDescent="0.25">
      <c r="C857" s="418"/>
      <c r="D857" s="12" t="s">
        <v>139</v>
      </c>
      <c r="E857" s="12"/>
      <c r="F857" s="12"/>
      <c r="G857" s="12"/>
      <c r="H857" s="565"/>
      <c r="I857" s="565"/>
      <c r="J857" s="427"/>
    </row>
    <row r="858" spans="3:10" ht="19.5" customHeight="1" x14ac:dyDescent="0.25">
      <c r="C858" s="418"/>
      <c r="D858" s="12" t="s">
        <v>140</v>
      </c>
      <c r="E858" s="12"/>
      <c r="F858" s="12"/>
      <c r="G858" s="12"/>
      <c r="H858" s="565"/>
      <c r="I858" s="565"/>
    </row>
    <row r="859" spans="3:10" ht="19.5" customHeight="1" x14ac:dyDescent="0.25">
      <c r="C859" s="418"/>
      <c r="D859" s="7"/>
      <c r="E859" s="7"/>
      <c r="F859" s="7"/>
      <c r="G859" s="7"/>
      <c r="H859" s="7"/>
      <c r="I859" s="7"/>
    </row>
    <row r="860" spans="3:10" ht="19.5" customHeight="1" x14ac:dyDescent="0.25">
      <c r="C860" s="418"/>
      <c r="D860" s="7"/>
      <c r="E860" s="7"/>
      <c r="F860" s="426" t="s">
        <v>129</v>
      </c>
      <c r="G860" s="7"/>
      <c r="H860" s="7"/>
      <c r="I860" s="7"/>
    </row>
    <row r="861" spans="3:10" ht="19.5" customHeight="1" x14ac:dyDescent="0.25">
      <c r="C861" s="418"/>
      <c r="D861" s="7"/>
      <c r="E861" s="7"/>
      <c r="F861" s="565"/>
      <c r="G861" s="7"/>
      <c r="H861" s="7"/>
      <c r="I861" s="7"/>
    </row>
    <row r="862" spans="3:10" ht="19.5" customHeight="1" x14ac:dyDescent="0.25">
      <c r="C862" s="417" t="s">
        <v>128</v>
      </c>
      <c r="D862" s="418"/>
      <c r="E862" s="418"/>
      <c r="F862" s="419"/>
      <c r="G862" s="419"/>
      <c r="H862" s="420"/>
      <c r="I862" s="420"/>
    </row>
    <row r="863" spans="3:10" ht="19.5" customHeight="1" x14ac:dyDescent="0.25">
      <c r="C863" s="418"/>
      <c r="D863" s="6"/>
      <c r="E863" s="6"/>
      <c r="F863" s="6"/>
      <c r="G863" s="6"/>
      <c r="H863" s="422"/>
      <c r="I863" s="422"/>
    </row>
    <row r="864" spans="3:10" ht="19.5" customHeight="1" thickBot="1" x14ac:dyDescent="0.3">
      <c r="C864" s="261">
        <f>Qualifs!F49</f>
        <v>21</v>
      </c>
      <c r="D864" s="6"/>
      <c r="E864" s="6"/>
      <c r="F864" s="6"/>
      <c r="G864" s="6"/>
      <c r="H864" s="422"/>
      <c r="I864" s="422"/>
    </row>
    <row r="865" spans="1:10" ht="19.5" customHeight="1" thickBot="1" x14ac:dyDescent="0.3">
      <c r="C865" s="423" t="str">
        <f>$C$475</f>
        <v>Série 2</v>
      </c>
      <c r="D865" s="6"/>
      <c r="E865" s="6"/>
      <c r="F865" s="6"/>
      <c r="G865" s="6"/>
      <c r="H865" s="422"/>
      <c r="I865" s="422"/>
    </row>
    <row r="866" spans="1:10" ht="19.5" customHeight="1" thickBot="1" x14ac:dyDescent="0.3">
      <c r="A866" s="6">
        <f>A848+1</f>
        <v>45</v>
      </c>
      <c r="C866" s="423" t="str">
        <f>VLOOKUP(A866,nom,2,FALSE)</f>
        <v/>
      </c>
      <c r="D866" s="425"/>
      <c r="E866" s="425">
        <v>1</v>
      </c>
      <c r="F866" s="425">
        <v>2</v>
      </c>
      <c r="G866" s="425">
        <v>3</v>
      </c>
      <c r="H866" s="426" t="s">
        <v>129</v>
      </c>
      <c r="I866" s="426" t="s">
        <v>130</v>
      </c>
    </row>
    <row r="867" spans="1:10" ht="19.5" customHeight="1" x14ac:dyDescent="0.25">
      <c r="C867" s="423"/>
      <c r="D867" s="12" t="s">
        <v>131</v>
      </c>
      <c r="E867" s="12"/>
      <c r="F867" s="12"/>
      <c r="G867" s="12"/>
      <c r="H867" s="565"/>
      <c r="I867" s="12"/>
    </row>
    <row r="868" spans="1:10" ht="19.5" customHeight="1" x14ac:dyDescent="0.25">
      <c r="C868" s="418"/>
      <c r="D868" s="12" t="s">
        <v>132</v>
      </c>
      <c r="E868" s="12"/>
      <c r="F868" s="12"/>
      <c r="G868" s="12"/>
      <c r="H868" s="565"/>
      <c r="I868" s="565"/>
    </row>
    <row r="869" spans="1:10" ht="19.5" customHeight="1" x14ac:dyDescent="0.25">
      <c r="C869" s="418"/>
      <c r="D869" s="12" t="s">
        <v>133</v>
      </c>
      <c r="E869" s="12"/>
      <c r="F869" s="12"/>
      <c r="G869" s="12"/>
      <c r="H869" s="565"/>
      <c r="I869" s="565"/>
    </row>
    <row r="870" spans="1:10" ht="19.5" customHeight="1" x14ac:dyDescent="0.25">
      <c r="C870" s="418"/>
      <c r="D870" s="12" t="s">
        <v>134</v>
      </c>
      <c r="E870" s="12"/>
      <c r="F870" s="12"/>
      <c r="G870" s="12"/>
      <c r="H870" s="565"/>
      <c r="I870" s="565"/>
    </row>
    <row r="871" spans="1:10" ht="19.5" customHeight="1" x14ac:dyDescent="0.25">
      <c r="C871" s="418"/>
      <c r="D871" s="12" t="s">
        <v>135</v>
      </c>
      <c r="E871" s="12"/>
      <c r="F871" s="12"/>
      <c r="G871" s="12"/>
      <c r="H871" s="565"/>
      <c r="I871" s="565"/>
    </row>
    <row r="872" spans="1:10" ht="19.5" customHeight="1" x14ac:dyDescent="0.25">
      <c r="C872" s="418"/>
      <c r="D872" s="12" t="s">
        <v>136</v>
      </c>
      <c r="E872" s="12"/>
      <c r="F872" s="12"/>
      <c r="G872" s="12"/>
      <c r="H872" s="565"/>
      <c r="I872" s="565"/>
      <c r="J872" s="427"/>
    </row>
    <row r="873" spans="1:10" ht="19.5" customHeight="1" x14ac:dyDescent="0.25">
      <c r="C873" s="418"/>
      <c r="D873" s="12" t="s">
        <v>137</v>
      </c>
      <c r="E873" s="12"/>
      <c r="F873" s="12"/>
      <c r="G873" s="12"/>
      <c r="H873" s="565"/>
      <c r="I873" s="565"/>
      <c r="J873" s="427"/>
    </row>
    <row r="874" spans="1:10" ht="19.5" customHeight="1" x14ac:dyDescent="0.25">
      <c r="C874" s="418"/>
      <c r="D874" s="12" t="s">
        <v>138</v>
      </c>
      <c r="E874" s="12"/>
      <c r="F874" s="12"/>
      <c r="G874" s="12"/>
      <c r="H874" s="565"/>
      <c r="I874" s="565"/>
      <c r="J874" s="427"/>
    </row>
    <row r="875" spans="1:10" ht="19.5" customHeight="1" x14ac:dyDescent="0.25">
      <c r="C875" s="418"/>
      <c r="D875" s="12" t="s">
        <v>139</v>
      </c>
      <c r="E875" s="12"/>
      <c r="F875" s="12"/>
      <c r="G875" s="12"/>
      <c r="H875" s="565"/>
      <c r="I875" s="565"/>
      <c r="J875" s="427"/>
    </row>
    <row r="876" spans="1:10" ht="19.5" customHeight="1" x14ac:dyDescent="0.25">
      <c r="C876" s="418"/>
      <c r="D876" s="12" t="s">
        <v>140</v>
      </c>
      <c r="E876" s="12"/>
      <c r="F876" s="12"/>
      <c r="G876" s="12"/>
      <c r="H876" s="565"/>
      <c r="I876" s="565"/>
    </row>
    <row r="877" spans="1:10" ht="19.5" customHeight="1" x14ac:dyDescent="0.25">
      <c r="C877" s="418"/>
      <c r="D877" s="7"/>
      <c r="E877" s="7"/>
      <c r="F877" s="7"/>
      <c r="G877" s="7"/>
      <c r="H877" s="7"/>
      <c r="I877" s="7"/>
    </row>
    <row r="878" spans="1:10" ht="19.5" customHeight="1" x14ac:dyDescent="0.25">
      <c r="C878" s="418"/>
      <c r="D878" s="7"/>
      <c r="E878" s="7"/>
      <c r="F878" s="426" t="s">
        <v>129</v>
      </c>
      <c r="G878" s="7"/>
      <c r="H878" s="7"/>
      <c r="I878" s="7"/>
    </row>
    <row r="879" spans="1:10" ht="19.5" customHeight="1" x14ac:dyDescent="0.25">
      <c r="C879" s="418"/>
      <c r="D879" s="7"/>
      <c r="E879" s="7"/>
      <c r="F879" s="565"/>
      <c r="G879" s="7"/>
      <c r="H879" s="7"/>
      <c r="I879" s="7"/>
    </row>
    <row r="880" spans="1:10" ht="19.5" customHeight="1" x14ac:dyDescent="0.25">
      <c r="C880" s="418"/>
      <c r="D880" s="7"/>
      <c r="E880" s="7"/>
      <c r="F880" s="7"/>
      <c r="G880" s="7"/>
      <c r="H880" s="7"/>
      <c r="I880" s="7"/>
    </row>
    <row r="881" spans="1:10" ht="19.5" customHeight="1" x14ac:dyDescent="0.25">
      <c r="C881" s="418"/>
      <c r="D881" s="7"/>
      <c r="E881" s="7"/>
      <c r="F881" s="7"/>
      <c r="G881" s="7"/>
      <c r="H881" s="7"/>
      <c r="I881" s="7"/>
    </row>
    <row r="882" spans="1:10" ht="19.5" customHeight="1" x14ac:dyDescent="0.25">
      <c r="H882" s="421"/>
      <c r="I882" s="421"/>
    </row>
    <row r="883" spans="1:10" ht="19.5" customHeight="1" x14ac:dyDescent="0.25">
      <c r="C883" s="417" t="s">
        <v>128</v>
      </c>
      <c r="D883" s="418"/>
      <c r="E883" s="418"/>
      <c r="F883" s="419"/>
      <c r="G883" s="419"/>
      <c r="H883" s="420"/>
      <c r="I883" s="420"/>
    </row>
    <row r="884" spans="1:10" ht="19.5" customHeight="1" x14ac:dyDescent="0.25">
      <c r="C884" s="418"/>
      <c r="D884" s="6"/>
      <c r="E884" s="6"/>
      <c r="F884" s="6"/>
      <c r="G884" s="6"/>
      <c r="H884" s="422"/>
      <c r="I884" s="422"/>
    </row>
    <row r="885" spans="1:10" ht="19.5" customHeight="1" thickBot="1" x14ac:dyDescent="0.3">
      <c r="C885" s="261">
        <f>Qualifs!F50</f>
        <v>22</v>
      </c>
      <c r="D885" s="6"/>
      <c r="E885" s="6"/>
      <c r="F885" s="6"/>
      <c r="G885" s="6"/>
      <c r="H885" s="422"/>
      <c r="I885" s="422"/>
    </row>
    <row r="886" spans="1:10" ht="19.5" customHeight="1" thickBot="1" x14ac:dyDescent="0.3">
      <c r="C886" s="423" t="str">
        <f>$C$475</f>
        <v>Série 2</v>
      </c>
      <c r="D886" s="6"/>
      <c r="E886" s="6"/>
      <c r="F886" s="6"/>
      <c r="G886" s="6"/>
      <c r="H886" s="422"/>
      <c r="I886" s="422"/>
    </row>
    <row r="887" spans="1:10" ht="19.5" customHeight="1" thickBot="1" x14ac:dyDescent="0.3">
      <c r="A887" s="6">
        <f>A866+1</f>
        <v>46</v>
      </c>
      <c r="C887" s="423" t="str">
        <f>VLOOKUP(A887,nom,2,FALSE)</f>
        <v/>
      </c>
      <c r="D887" s="425"/>
      <c r="E887" s="425">
        <v>1</v>
      </c>
      <c r="F887" s="425">
        <v>2</v>
      </c>
      <c r="G887" s="425">
        <v>3</v>
      </c>
      <c r="H887" s="426" t="s">
        <v>129</v>
      </c>
      <c r="I887" s="426" t="s">
        <v>130</v>
      </c>
    </row>
    <row r="888" spans="1:10" ht="19.5" customHeight="1" x14ac:dyDescent="0.25">
      <c r="C888" s="423"/>
      <c r="D888" s="12" t="s">
        <v>131</v>
      </c>
      <c r="E888" s="12"/>
      <c r="F888" s="12"/>
      <c r="G888" s="12"/>
      <c r="H888" s="426"/>
      <c r="I888" s="12"/>
    </row>
    <row r="889" spans="1:10" ht="19.5" customHeight="1" x14ac:dyDescent="0.25">
      <c r="C889" s="418"/>
      <c r="D889" s="12" t="s">
        <v>132</v>
      </c>
      <c r="E889" s="12"/>
      <c r="F889" s="12"/>
      <c r="G889" s="12"/>
      <c r="H889" s="426"/>
      <c r="I889" s="426"/>
    </row>
    <row r="890" spans="1:10" ht="19.5" customHeight="1" x14ac:dyDescent="0.25">
      <c r="C890" s="418"/>
      <c r="D890" s="12" t="s">
        <v>133</v>
      </c>
      <c r="E890" s="12"/>
      <c r="F890" s="12"/>
      <c r="G890" s="12"/>
      <c r="H890" s="426"/>
      <c r="I890" s="426"/>
    </row>
    <row r="891" spans="1:10" ht="19.5" customHeight="1" x14ac:dyDescent="0.25">
      <c r="C891" s="418"/>
      <c r="D891" s="12" t="s">
        <v>134</v>
      </c>
      <c r="E891" s="12"/>
      <c r="F891" s="12"/>
      <c r="G891" s="12"/>
      <c r="H891" s="426"/>
      <c r="I891" s="426"/>
    </row>
    <row r="892" spans="1:10" ht="19.5" customHeight="1" x14ac:dyDescent="0.25">
      <c r="C892" s="418"/>
      <c r="D892" s="12" t="s">
        <v>135</v>
      </c>
      <c r="E892" s="12"/>
      <c r="F892" s="12"/>
      <c r="G892" s="12"/>
      <c r="H892" s="426"/>
      <c r="I892" s="426"/>
    </row>
    <row r="893" spans="1:10" ht="19.5" customHeight="1" x14ac:dyDescent="0.25">
      <c r="C893" s="418"/>
      <c r="D893" s="12" t="s">
        <v>136</v>
      </c>
      <c r="E893" s="12"/>
      <c r="F893" s="12"/>
      <c r="G893" s="12"/>
      <c r="H893" s="426"/>
      <c r="I893" s="426"/>
      <c r="J893" s="427"/>
    </row>
    <row r="894" spans="1:10" ht="19.5" customHeight="1" x14ac:dyDescent="0.25">
      <c r="C894" s="418"/>
      <c r="D894" s="12" t="s">
        <v>137</v>
      </c>
      <c r="E894" s="12"/>
      <c r="F894" s="12"/>
      <c r="G894" s="12"/>
      <c r="H894" s="426"/>
      <c r="I894" s="426"/>
      <c r="J894" s="427"/>
    </row>
    <row r="895" spans="1:10" ht="19.5" customHeight="1" x14ac:dyDescent="0.25">
      <c r="C895" s="418"/>
      <c r="D895" s="12" t="s">
        <v>138</v>
      </c>
      <c r="E895" s="12"/>
      <c r="F895" s="12"/>
      <c r="G895" s="12"/>
      <c r="H895" s="426"/>
      <c r="I895" s="426"/>
      <c r="J895" s="427"/>
    </row>
    <row r="896" spans="1:10" ht="19.5" customHeight="1" x14ac:dyDescent="0.25">
      <c r="C896" s="418"/>
      <c r="D896" s="12" t="s">
        <v>139</v>
      </c>
      <c r="E896" s="12"/>
      <c r="F896" s="12"/>
      <c r="G896" s="12"/>
      <c r="H896" s="426"/>
      <c r="I896" s="426"/>
      <c r="J896" s="427"/>
    </row>
    <row r="897" spans="1:10" ht="19.5" customHeight="1" x14ac:dyDescent="0.25">
      <c r="C897" s="418"/>
      <c r="D897" s="12" t="s">
        <v>140</v>
      </c>
      <c r="E897" s="12"/>
      <c r="F897" s="12"/>
      <c r="G897" s="12"/>
      <c r="H897" s="426"/>
      <c r="I897" s="426"/>
    </row>
    <row r="898" spans="1:10" ht="19.5" customHeight="1" x14ac:dyDescent="0.25">
      <c r="C898" s="418"/>
      <c r="D898" s="7"/>
      <c r="E898" s="7"/>
      <c r="F898" s="7"/>
      <c r="G898" s="7"/>
      <c r="H898" s="7"/>
      <c r="I898" s="7"/>
    </row>
    <row r="899" spans="1:10" ht="19.5" customHeight="1" x14ac:dyDescent="0.25">
      <c r="C899" s="418"/>
      <c r="D899" s="7"/>
      <c r="E899" s="7"/>
      <c r="F899" s="426" t="s">
        <v>129</v>
      </c>
      <c r="G899" s="7"/>
      <c r="H899" s="7"/>
      <c r="I899" s="7"/>
    </row>
    <row r="900" spans="1:10" ht="19.5" customHeight="1" x14ac:dyDescent="0.25">
      <c r="C900" s="418"/>
      <c r="D900" s="7"/>
      <c r="E900" s="7"/>
      <c r="F900" s="426"/>
      <c r="G900" s="7"/>
      <c r="H900" s="7"/>
      <c r="I900" s="7"/>
    </row>
    <row r="901" spans="1:10" ht="19.5" customHeight="1" x14ac:dyDescent="0.25">
      <c r="C901" s="417" t="s">
        <v>128</v>
      </c>
      <c r="D901" s="418"/>
      <c r="E901" s="418"/>
      <c r="F901" s="419"/>
      <c r="G901" s="419"/>
      <c r="H901" s="420"/>
      <c r="I901" s="420"/>
    </row>
    <row r="902" spans="1:10" ht="19.5" customHeight="1" x14ac:dyDescent="0.25">
      <c r="C902" s="418"/>
      <c r="D902" s="6"/>
      <c r="E902" s="6"/>
      <c r="F902" s="6"/>
      <c r="G902" s="6"/>
      <c r="H902" s="422"/>
      <c r="I902" s="422"/>
    </row>
    <row r="903" spans="1:10" ht="19.5" customHeight="1" thickBot="1" x14ac:dyDescent="0.3">
      <c r="C903" s="261">
        <f>Qualifs!F51</f>
        <v>23</v>
      </c>
      <c r="D903" s="6"/>
      <c r="E903" s="6"/>
      <c r="F903" s="6"/>
      <c r="G903" s="6"/>
      <c r="H903" s="422"/>
      <c r="I903" s="422"/>
    </row>
    <row r="904" spans="1:10" ht="19.5" customHeight="1" thickBot="1" x14ac:dyDescent="0.3">
      <c r="C904" s="423" t="str">
        <f>$C$475</f>
        <v>Série 2</v>
      </c>
      <c r="D904" s="6"/>
      <c r="E904" s="6"/>
      <c r="F904" s="6"/>
      <c r="G904" s="6"/>
      <c r="H904" s="422"/>
      <c r="I904" s="422"/>
    </row>
    <row r="905" spans="1:10" ht="19.5" customHeight="1" thickBot="1" x14ac:dyDescent="0.3">
      <c r="A905" s="6">
        <f>A887+1</f>
        <v>47</v>
      </c>
      <c r="C905" s="423" t="str">
        <f>VLOOKUP(A905,nom,2,FALSE)</f>
        <v/>
      </c>
      <c r="D905" s="425"/>
      <c r="E905" s="425">
        <v>1</v>
      </c>
      <c r="F905" s="425">
        <v>2</v>
      </c>
      <c r="G905" s="425">
        <v>3</v>
      </c>
      <c r="H905" s="426" t="s">
        <v>129</v>
      </c>
      <c r="I905" s="426" t="s">
        <v>130</v>
      </c>
    </row>
    <row r="906" spans="1:10" ht="19.5" customHeight="1" x14ac:dyDescent="0.25">
      <c r="C906" s="423"/>
      <c r="D906" s="12" t="s">
        <v>131</v>
      </c>
      <c r="E906" s="12"/>
      <c r="F906" s="12"/>
      <c r="G906" s="12"/>
      <c r="H906" s="426"/>
      <c r="I906" s="12"/>
    </row>
    <row r="907" spans="1:10" ht="19.5" customHeight="1" x14ac:dyDescent="0.25">
      <c r="C907" s="418"/>
      <c r="D907" s="12" t="s">
        <v>132</v>
      </c>
      <c r="E907" s="12"/>
      <c r="F907" s="12"/>
      <c r="G907" s="12"/>
      <c r="H907" s="426"/>
      <c r="I907" s="426"/>
    </row>
    <row r="908" spans="1:10" ht="19.5" customHeight="1" x14ac:dyDescent="0.25">
      <c r="C908" s="418"/>
      <c r="D908" s="12" t="s">
        <v>133</v>
      </c>
      <c r="E908" s="12"/>
      <c r="F908" s="12"/>
      <c r="G908" s="12"/>
      <c r="H908" s="426"/>
      <c r="I908" s="426"/>
    </row>
    <row r="909" spans="1:10" ht="19.5" customHeight="1" x14ac:dyDescent="0.25">
      <c r="C909" s="418"/>
      <c r="D909" s="12" t="s">
        <v>134</v>
      </c>
      <c r="E909" s="12"/>
      <c r="F909" s="12"/>
      <c r="G909" s="12"/>
      <c r="H909" s="426"/>
      <c r="I909" s="426"/>
    </row>
    <row r="910" spans="1:10" ht="19.5" customHeight="1" x14ac:dyDescent="0.25">
      <c r="C910" s="418"/>
      <c r="D910" s="12" t="s">
        <v>135</v>
      </c>
      <c r="E910" s="12"/>
      <c r="F910" s="12"/>
      <c r="G910" s="12"/>
      <c r="H910" s="426"/>
      <c r="I910" s="426"/>
    </row>
    <row r="911" spans="1:10" ht="19.5" customHeight="1" x14ac:dyDescent="0.25">
      <c r="C911" s="418"/>
      <c r="D911" s="12" t="s">
        <v>136</v>
      </c>
      <c r="E911" s="12"/>
      <c r="F911" s="12"/>
      <c r="G911" s="12"/>
      <c r="H911" s="426"/>
      <c r="I911" s="426"/>
      <c r="J911" s="427"/>
    </row>
    <row r="912" spans="1:10" ht="19.5" customHeight="1" x14ac:dyDescent="0.25">
      <c r="C912" s="418"/>
      <c r="D912" s="12" t="s">
        <v>137</v>
      </c>
      <c r="E912" s="12"/>
      <c r="F912" s="12"/>
      <c r="G912" s="12"/>
      <c r="H912" s="426"/>
      <c r="I912" s="426"/>
      <c r="J912" s="427"/>
    </row>
    <row r="913" spans="1:10" ht="19.5" customHeight="1" x14ac:dyDescent="0.25">
      <c r="C913" s="418"/>
      <c r="D913" s="12" t="s">
        <v>138</v>
      </c>
      <c r="E913" s="12"/>
      <c r="F913" s="12"/>
      <c r="G913" s="12"/>
      <c r="H913" s="426"/>
      <c r="I913" s="426"/>
      <c r="J913" s="427"/>
    </row>
    <row r="914" spans="1:10" ht="19.5" customHeight="1" x14ac:dyDescent="0.25">
      <c r="C914" s="418"/>
      <c r="D914" s="12" t="s">
        <v>139</v>
      </c>
      <c r="E914" s="12"/>
      <c r="F914" s="12"/>
      <c r="G914" s="12"/>
      <c r="H914" s="426"/>
      <c r="I914" s="426"/>
      <c r="J914" s="427"/>
    </row>
    <row r="915" spans="1:10" ht="19.5" customHeight="1" x14ac:dyDescent="0.25">
      <c r="C915" s="418"/>
      <c r="D915" s="12" t="s">
        <v>140</v>
      </c>
      <c r="E915" s="12"/>
      <c r="F915" s="12"/>
      <c r="G915" s="12"/>
      <c r="H915" s="426"/>
      <c r="I915" s="426"/>
    </row>
    <row r="916" spans="1:10" ht="19.5" customHeight="1" x14ac:dyDescent="0.25">
      <c r="C916" s="418"/>
      <c r="D916" s="7"/>
      <c r="E916" s="7"/>
      <c r="F916" s="7"/>
      <c r="G916" s="7"/>
      <c r="H916" s="7"/>
      <c r="I916" s="7"/>
    </row>
    <row r="917" spans="1:10" ht="19.5" customHeight="1" x14ac:dyDescent="0.25">
      <c r="C917" s="418"/>
      <c r="D917" s="7"/>
      <c r="E917" s="7"/>
      <c r="F917" s="426" t="s">
        <v>129</v>
      </c>
      <c r="G917" s="7"/>
      <c r="H917" s="7"/>
      <c r="I917" s="7"/>
    </row>
    <row r="918" spans="1:10" ht="19.5" customHeight="1" x14ac:dyDescent="0.25">
      <c r="C918" s="418"/>
      <c r="D918" s="7"/>
      <c r="E918" s="7"/>
      <c r="F918" s="426"/>
      <c r="G918" s="7"/>
      <c r="H918" s="7"/>
      <c r="I918" s="7"/>
    </row>
    <row r="919" spans="1:10" ht="19.5" customHeight="1" x14ac:dyDescent="0.25">
      <c r="C919" s="418"/>
      <c r="D919" s="7"/>
      <c r="E919" s="7"/>
      <c r="F919" s="7"/>
      <c r="G919" s="7"/>
      <c r="H919" s="7"/>
      <c r="I919" s="7"/>
    </row>
    <row r="920" spans="1:10" ht="19.5" customHeight="1" x14ac:dyDescent="0.25">
      <c r="C920" s="418"/>
      <c r="D920" s="7"/>
      <c r="E920" s="7"/>
      <c r="F920" s="7"/>
      <c r="G920" s="7"/>
      <c r="H920" s="7"/>
      <c r="I920" s="7"/>
    </row>
    <row r="921" spans="1:10" ht="19.5" customHeight="1" x14ac:dyDescent="0.25">
      <c r="H921" s="421"/>
      <c r="I921" s="421"/>
    </row>
    <row r="922" spans="1:10" ht="19.5" customHeight="1" x14ac:dyDescent="0.25">
      <c r="C922" s="417" t="s">
        <v>128</v>
      </c>
      <c r="D922" s="418"/>
      <c r="E922" s="418"/>
      <c r="F922" s="419"/>
      <c r="G922" s="419"/>
      <c r="H922" s="420"/>
      <c r="I922" s="420"/>
    </row>
    <row r="923" spans="1:10" ht="19.5" customHeight="1" x14ac:dyDescent="0.25">
      <c r="C923" s="418"/>
      <c r="D923" s="6"/>
      <c r="E923" s="6"/>
      <c r="F923" s="6"/>
      <c r="G923" s="6"/>
      <c r="H923" s="422"/>
      <c r="I923" s="422"/>
    </row>
    <row r="924" spans="1:10" ht="19.5" customHeight="1" thickBot="1" x14ac:dyDescent="0.3">
      <c r="C924" s="261">
        <f>Qualifs!F52</f>
        <v>24</v>
      </c>
      <c r="D924" s="6"/>
      <c r="E924" s="6"/>
      <c r="F924" s="6"/>
      <c r="G924" s="6"/>
      <c r="H924" s="422"/>
      <c r="I924" s="422"/>
    </row>
    <row r="925" spans="1:10" ht="19.5" customHeight="1" thickBot="1" x14ac:dyDescent="0.3">
      <c r="C925" s="423" t="str">
        <f>$C$475</f>
        <v>Série 2</v>
      </c>
      <c r="D925" s="6"/>
      <c r="E925" s="6"/>
      <c r="F925" s="6"/>
      <c r="G925" s="6"/>
      <c r="H925" s="422"/>
      <c r="I925" s="422"/>
    </row>
    <row r="926" spans="1:10" ht="19.5" customHeight="1" thickBot="1" x14ac:dyDescent="0.3">
      <c r="A926" s="6">
        <f>A905+1</f>
        <v>48</v>
      </c>
      <c r="C926" s="423" t="str">
        <f>VLOOKUP(A926,nom,2,FALSE)</f>
        <v/>
      </c>
      <c r="D926" s="425"/>
      <c r="E926" s="425">
        <v>1</v>
      </c>
      <c r="F926" s="425">
        <v>2</v>
      </c>
      <c r="G926" s="425">
        <v>3</v>
      </c>
      <c r="H926" s="426" t="s">
        <v>129</v>
      </c>
      <c r="I926" s="426" t="s">
        <v>130</v>
      </c>
    </row>
    <row r="927" spans="1:10" ht="19.5" customHeight="1" x14ac:dyDescent="0.25">
      <c r="C927" s="423"/>
      <c r="D927" s="12" t="s">
        <v>131</v>
      </c>
      <c r="E927" s="12"/>
      <c r="F927" s="12"/>
      <c r="G927" s="12"/>
      <c r="H927" s="426"/>
      <c r="I927" s="12"/>
    </row>
    <row r="928" spans="1:10" ht="19.5" customHeight="1" x14ac:dyDescent="0.25">
      <c r="C928" s="418"/>
      <c r="D928" s="12" t="s">
        <v>132</v>
      </c>
      <c r="E928" s="12"/>
      <c r="F928" s="12"/>
      <c r="G928" s="12"/>
      <c r="H928" s="426"/>
      <c r="I928" s="426"/>
    </row>
    <row r="929" spans="1:10" ht="19.5" customHeight="1" x14ac:dyDescent="0.25">
      <c r="C929" s="418"/>
      <c r="D929" s="12" t="s">
        <v>133</v>
      </c>
      <c r="E929" s="12"/>
      <c r="F929" s="12"/>
      <c r="G929" s="12"/>
      <c r="H929" s="426"/>
      <c r="I929" s="426"/>
    </row>
    <row r="930" spans="1:10" ht="19.5" customHeight="1" x14ac:dyDescent="0.25">
      <c r="C930" s="418"/>
      <c r="D930" s="12" t="s">
        <v>134</v>
      </c>
      <c r="E930" s="12"/>
      <c r="F930" s="12"/>
      <c r="G930" s="12"/>
      <c r="H930" s="426"/>
      <c r="I930" s="426"/>
    </row>
    <row r="931" spans="1:10" ht="19.5" customHeight="1" x14ac:dyDescent="0.25">
      <c r="C931" s="418"/>
      <c r="D931" s="12" t="s">
        <v>135</v>
      </c>
      <c r="E931" s="12"/>
      <c r="F931" s="12"/>
      <c r="G931" s="12"/>
      <c r="H931" s="426"/>
      <c r="I931" s="426"/>
    </row>
    <row r="932" spans="1:10" ht="19.5" customHeight="1" x14ac:dyDescent="0.25">
      <c r="C932" s="418"/>
      <c r="D932" s="12" t="s">
        <v>136</v>
      </c>
      <c r="E932" s="12"/>
      <c r="F932" s="12"/>
      <c r="G932" s="12"/>
      <c r="H932" s="426"/>
      <c r="I932" s="426"/>
      <c r="J932" s="427"/>
    </row>
    <row r="933" spans="1:10" ht="19.5" customHeight="1" x14ac:dyDescent="0.25">
      <c r="C933" s="418"/>
      <c r="D933" s="12" t="s">
        <v>137</v>
      </c>
      <c r="E933" s="12"/>
      <c r="F933" s="12"/>
      <c r="G933" s="12"/>
      <c r="H933" s="426"/>
      <c r="I933" s="426"/>
      <c r="J933" s="427"/>
    </row>
    <row r="934" spans="1:10" ht="19.5" customHeight="1" x14ac:dyDescent="0.25">
      <c r="C934" s="418"/>
      <c r="D934" s="12" t="s">
        <v>138</v>
      </c>
      <c r="E934" s="12"/>
      <c r="F934" s="12"/>
      <c r="G934" s="12"/>
      <c r="H934" s="426"/>
      <c r="I934" s="426"/>
      <c r="J934" s="427"/>
    </row>
    <row r="935" spans="1:10" ht="19.5" customHeight="1" x14ac:dyDescent="0.25">
      <c r="C935" s="418"/>
      <c r="D935" s="12" t="s">
        <v>139</v>
      </c>
      <c r="E935" s="12"/>
      <c r="F935" s="12"/>
      <c r="G935" s="12"/>
      <c r="H935" s="426"/>
      <c r="I935" s="426"/>
      <c r="J935" s="427"/>
    </row>
    <row r="936" spans="1:10" ht="19.5" customHeight="1" x14ac:dyDescent="0.25">
      <c r="C936" s="418"/>
      <c r="D936" s="12" t="s">
        <v>140</v>
      </c>
      <c r="E936" s="12"/>
      <c r="F936" s="12"/>
      <c r="G936" s="12"/>
      <c r="H936" s="426"/>
      <c r="I936" s="426"/>
    </row>
    <row r="937" spans="1:10" ht="19.5" customHeight="1" x14ac:dyDescent="0.25">
      <c r="C937" s="418"/>
      <c r="D937" s="7"/>
      <c r="E937" s="7"/>
      <c r="F937" s="7"/>
      <c r="G937" s="7"/>
      <c r="H937" s="7"/>
      <c r="I937" s="7"/>
    </row>
    <row r="938" spans="1:10" ht="19.5" customHeight="1" x14ac:dyDescent="0.25">
      <c r="C938" s="418"/>
      <c r="D938" s="7"/>
      <c r="E938" s="7"/>
      <c r="F938" s="426" t="s">
        <v>129</v>
      </c>
      <c r="G938" s="7"/>
      <c r="H938" s="7"/>
      <c r="I938" s="7"/>
    </row>
    <row r="939" spans="1:10" ht="19.5" customHeight="1" x14ac:dyDescent="0.25">
      <c r="C939" s="418"/>
      <c r="D939" s="7"/>
      <c r="E939" s="7"/>
      <c r="F939" s="426"/>
      <c r="G939" s="7"/>
      <c r="H939" s="7"/>
      <c r="I939" s="7"/>
    </row>
    <row r="940" spans="1:10" ht="19.5" customHeight="1" x14ac:dyDescent="0.25">
      <c r="C940" s="417" t="s">
        <v>128</v>
      </c>
      <c r="D940" s="418"/>
      <c r="E940" s="418"/>
      <c r="F940" s="419"/>
      <c r="G940" s="419"/>
      <c r="H940" s="420"/>
      <c r="I940" s="420"/>
    </row>
    <row r="941" spans="1:10" ht="19.5" customHeight="1" x14ac:dyDescent="0.25">
      <c r="C941" s="418"/>
      <c r="D941" s="6"/>
      <c r="E941" s="6"/>
      <c r="F941" s="6"/>
      <c r="G941" s="6"/>
      <c r="H941" s="422"/>
      <c r="I941" s="422"/>
    </row>
    <row r="942" spans="1:10" ht="19.5" customHeight="1" thickBot="1" x14ac:dyDescent="0.3">
      <c r="C942" s="261">
        <f>Qualifs!F55</f>
        <v>1</v>
      </c>
      <c r="D942" s="6"/>
      <c r="E942" s="6"/>
      <c r="F942" s="6"/>
      <c r="G942" s="6"/>
      <c r="H942" s="422"/>
      <c r="I942" s="422"/>
    </row>
    <row r="943" spans="1:10" ht="19.5" customHeight="1" thickBot="1" x14ac:dyDescent="0.3">
      <c r="C943" s="423" t="s">
        <v>142</v>
      </c>
      <c r="D943" s="6"/>
      <c r="E943" s="6"/>
      <c r="F943" s="6"/>
      <c r="G943" s="6"/>
      <c r="H943" s="422"/>
      <c r="I943" s="422"/>
    </row>
    <row r="944" spans="1:10" ht="19.5" customHeight="1" thickBot="1" x14ac:dyDescent="0.3">
      <c r="A944" s="6">
        <v>49</v>
      </c>
      <c r="C944" s="423" t="str">
        <f>VLOOKUP(A944,nom,2,FALSE)</f>
        <v/>
      </c>
      <c r="D944" s="425"/>
      <c r="E944" s="425">
        <v>1</v>
      </c>
      <c r="F944" s="425">
        <v>2</v>
      </c>
      <c r="G944" s="425">
        <v>3</v>
      </c>
      <c r="H944" s="426" t="s">
        <v>129</v>
      </c>
      <c r="I944" s="426" t="s">
        <v>130</v>
      </c>
    </row>
    <row r="945" spans="3:10" ht="19.5" customHeight="1" x14ac:dyDescent="0.25">
      <c r="C945" s="423"/>
      <c r="D945" s="12" t="s">
        <v>131</v>
      </c>
      <c r="E945" s="12"/>
      <c r="F945" s="12"/>
      <c r="G945" s="12"/>
      <c r="H945" s="426"/>
      <c r="I945" s="12"/>
    </row>
    <row r="946" spans="3:10" ht="19.5" customHeight="1" x14ac:dyDescent="0.25">
      <c r="C946" s="418"/>
      <c r="D946" s="12" t="s">
        <v>132</v>
      </c>
      <c r="E946" s="12"/>
      <c r="F946" s="12"/>
      <c r="G946" s="12"/>
      <c r="H946" s="426"/>
      <c r="I946" s="426"/>
    </row>
    <row r="947" spans="3:10" ht="19.5" customHeight="1" x14ac:dyDescent="0.25">
      <c r="C947" s="418"/>
      <c r="D947" s="12" t="s">
        <v>133</v>
      </c>
      <c r="E947" s="12"/>
      <c r="F947" s="12"/>
      <c r="G947" s="12"/>
      <c r="H947" s="426"/>
      <c r="I947" s="426"/>
    </row>
    <row r="948" spans="3:10" ht="19.5" customHeight="1" x14ac:dyDescent="0.25">
      <c r="C948" s="418"/>
      <c r="D948" s="12" t="s">
        <v>134</v>
      </c>
      <c r="E948" s="12"/>
      <c r="F948" s="12"/>
      <c r="G948" s="12"/>
      <c r="H948" s="426"/>
      <c r="I948" s="426"/>
    </row>
    <row r="949" spans="3:10" ht="19.5" customHeight="1" x14ac:dyDescent="0.25">
      <c r="C949" s="418"/>
      <c r="D949" s="12" t="s">
        <v>135</v>
      </c>
      <c r="E949" s="12"/>
      <c r="F949" s="12"/>
      <c r="G949" s="12"/>
      <c r="H949" s="426"/>
      <c r="I949" s="426"/>
    </row>
    <row r="950" spans="3:10" ht="19.5" customHeight="1" x14ac:dyDescent="0.25">
      <c r="C950" s="418"/>
      <c r="D950" s="12" t="s">
        <v>136</v>
      </c>
      <c r="E950" s="12"/>
      <c r="F950" s="12"/>
      <c r="G950" s="12"/>
      <c r="H950" s="426"/>
      <c r="I950" s="426"/>
      <c r="J950" s="427"/>
    </row>
    <row r="951" spans="3:10" ht="19.5" customHeight="1" x14ac:dyDescent="0.25">
      <c r="C951" s="418"/>
      <c r="D951" s="12" t="s">
        <v>137</v>
      </c>
      <c r="E951" s="12"/>
      <c r="F951" s="12"/>
      <c r="G951" s="12"/>
      <c r="H951" s="426"/>
      <c r="I951" s="426"/>
      <c r="J951" s="427"/>
    </row>
    <row r="952" spans="3:10" ht="19.5" customHeight="1" x14ac:dyDescent="0.25">
      <c r="C952" s="418"/>
      <c r="D952" s="12" t="s">
        <v>138</v>
      </c>
      <c r="E952" s="12"/>
      <c r="F952" s="12"/>
      <c r="G952" s="12"/>
      <c r="H952" s="426"/>
      <c r="I952" s="426"/>
      <c r="J952" s="427"/>
    </row>
    <row r="953" spans="3:10" ht="19.5" customHeight="1" x14ac:dyDescent="0.25">
      <c r="C953" s="418"/>
      <c r="D953" s="12" t="s">
        <v>139</v>
      </c>
      <c r="E953" s="12"/>
      <c r="F953" s="12"/>
      <c r="G953" s="12"/>
      <c r="H953" s="426"/>
      <c r="I953" s="426"/>
      <c r="J953" s="427"/>
    </row>
    <row r="954" spans="3:10" ht="19.5" customHeight="1" x14ac:dyDescent="0.25">
      <c r="C954" s="418"/>
      <c r="D954" s="12" t="s">
        <v>140</v>
      </c>
      <c r="E954" s="12"/>
      <c r="F954" s="12"/>
      <c r="G954" s="12"/>
      <c r="H954" s="426"/>
      <c r="I954" s="426"/>
    </row>
    <row r="955" spans="3:10" ht="19.5" customHeight="1" x14ac:dyDescent="0.25">
      <c r="C955" s="418"/>
      <c r="D955" s="7"/>
      <c r="E955" s="7"/>
      <c r="F955" s="7"/>
      <c r="G955" s="7"/>
      <c r="H955" s="7"/>
      <c r="I955" s="7"/>
    </row>
    <row r="956" spans="3:10" ht="19.5" customHeight="1" x14ac:dyDescent="0.25">
      <c r="C956" s="418"/>
      <c r="D956" s="7"/>
      <c r="E956" s="7"/>
      <c r="F956" s="426" t="s">
        <v>129</v>
      </c>
      <c r="G956" s="7"/>
      <c r="H956" s="7"/>
      <c r="I956" s="7"/>
    </row>
    <row r="957" spans="3:10" ht="19.5" customHeight="1" x14ac:dyDescent="0.25">
      <c r="C957" s="418"/>
      <c r="D957" s="7"/>
      <c r="E957" s="7"/>
      <c r="F957" s="426"/>
      <c r="G957" s="7"/>
      <c r="H957" s="7"/>
      <c r="I957" s="7"/>
    </row>
    <row r="958" spans="3:10" ht="19.5" customHeight="1" x14ac:dyDescent="0.25">
      <c r="C958" s="418"/>
      <c r="D958" s="7"/>
      <c r="E958" s="7"/>
      <c r="F958" s="7"/>
      <c r="G958" s="7"/>
      <c r="H958" s="7"/>
      <c r="I958" s="7"/>
    </row>
    <row r="959" spans="3:10" ht="19.5" customHeight="1" x14ac:dyDescent="0.25">
      <c r="C959" s="418"/>
      <c r="D959" s="7"/>
      <c r="E959" s="7"/>
      <c r="F959" s="7"/>
      <c r="G959" s="7"/>
      <c r="H959" s="7"/>
      <c r="I959" s="7"/>
    </row>
    <row r="960" spans="3:10" ht="19.5" customHeight="1" x14ac:dyDescent="0.25">
      <c r="H960" s="421"/>
      <c r="I960" s="421"/>
    </row>
    <row r="961" spans="1:10" ht="19.5" customHeight="1" x14ac:dyDescent="0.25">
      <c r="C961" s="417" t="s">
        <v>128</v>
      </c>
      <c r="D961" s="418"/>
      <c r="E961" s="418"/>
      <c r="F961" s="419"/>
      <c r="G961" s="419"/>
      <c r="H961" s="420"/>
      <c r="I961" s="420"/>
    </row>
    <row r="962" spans="1:10" ht="19.5" customHeight="1" x14ac:dyDescent="0.25">
      <c r="C962" s="418"/>
      <c r="D962" s="6"/>
      <c r="E962" s="6"/>
      <c r="F962" s="6"/>
      <c r="G962" s="6"/>
      <c r="H962" s="422"/>
      <c r="I962" s="422"/>
    </row>
    <row r="963" spans="1:10" ht="19.5" customHeight="1" thickBot="1" x14ac:dyDescent="0.3">
      <c r="C963" s="261">
        <f>Qualifs!F56</f>
        <v>2</v>
      </c>
      <c r="D963" s="6"/>
      <c r="E963" s="6"/>
      <c r="F963" s="6"/>
      <c r="G963" s="6"/>
      <c r="H963" s="422"/>
      <c r="I963" s="422"/>
    </row>
    <row r="964" spans="1:10" ht="19.5" customHeight="1" thickBot="1" x14ac:dyDescent="0.3">
      <c r="A964" s="6">
        <f>A943</f>
        <v>0</v>
      </c>
      <c r="C964" s="423" t="str">
        <f>$C$943</f>
        <v>Série 3</v>
      </c>
      <c r="D964" s="6"/>
      <c r="E964" s="6"/>
      <c r="F964" s="6"/>
      <c r="G964" s="6"/>
      <c r="H964" s="422"/>
      <c r="I964" s="422"/>
    </row>
    <row r="965" spans="1:10" ht="19.5" customHeight="1" thickBot="1" x14ac:dyDescent="0.3">
      <c r="A965" s="6">
        <f>A944+1</f>
        <v>50</v>
      </c>
      <c r="C965" s="423" t="str">
        <f>VLOOKUP(A965,nom,2,FALSE)</f>
        <v/>
      </c>
      <c r="D965" s="425"/>
      <c r="E965" s="425">
        <v>1</v>
      </c>
      <c r="F965" s="425">
        <v>2</v>
      </c>
      <c r="G965" s="425">
        <v>3</v>
      </c>
      <c r="H965" s="426" t="s">
        <v>129</v>
      </c>
      <c r="I965" s="426" t="s">
        <v>130</v>
      </c>
    </row>
    <row r="966" spans="1:10" ht="19.5" customHeight="1" x14ac:dyDescent="0.25">
      <c r="C966" s="423"/>
      <c r="D966" s="12" t="s">
        <v>131</v>
      </c>
      <c r="E966" s="12"/>
      <c r="F966" s="12"/>
      <c r="G966" s="12"/>
      <c r="H966" s="426"/>
      <c r="I966" s="12"/>
    </row>
    <row r="967" spans="1:10" ht="19.5" customHeight="1" x14ac:dyDescent="0.25">
      <c r="C967" s="418"/>
      <c r="D967" s="12" t="s">
        <v>132</v>
      </c>
      <c r="E967" s="12"/>
      <c r="F967" s="12"/>
      <c r="G967" s="12"/>
      <c r="H967" s="426"/>
      <c r="I967" s="426"/>
    </row>
    <row r="968" spans="1:10" ht="19.5" customHeight="1" x14ac:dyDescent="0.25">
      <c r="C968" s="418"/>
      <c r="D968" s="12" t="s">
        <v>133</v>
      </c>
      <c r="E968" s="12"/>
      <c r="F968" s="12"/>
      <c r="G968" s="12"/>
      <c r="H968" s="426"/>
      <c r="I968" s="426"/>
    </row>
    <row r="969" spans="1:10" ht="19.5" customHeight="1" x14ac:dyDescent="0.25">
      <c r="C969" s="418"/>
      <c r="D969" s="12" t="s">
        <v>134</v>
      </c>
      <c r="E969" s="12"/>
      <c r="F969" s="12"/>
      <c r="G969" s="12"/>
      <c r="H969" s="426"/>
      <c r="I969" s="426"/>
    </row>
    <row r="970" spans="1:10" ht="19.5" customHeight="1" x14ac:dyDescent="0.25">
      <c r="C970" s="418"/>
      <c r="D970" s="12" t="s">
        <v>135</v>
      </c>
      <c r="E970" s="12"/>
      <c r="F970" s="12"/>
      <c r="G970" s="12"/>
      <c r="H970" s="426"/>
      <c r="I970" s="426"/>
    </row>
    <row r="971" spans="1:10" ht="19.5" customHeight="1" x14ac:dyDescent="0.25">
      <c r="C971" s="418"/>
      <c r="D971" s="12" t="s">
        <v>136</v>
      </c>
      <c r="E971" s="12"/>
      <c r="F971" s="12"/>
      <c r="G971" s="12"/>
      <c r="H971" s="426"/>
      <c r="I971" s="426"/>
      <c r="J971" s="427"/>
    </row>
    <row r="972" spans="1:10" ht="19.5" customHeight="1" x14ac:dyDescent="0.25">
      <c r="C972" s="418"/>
      <c r="D972" s="12" t="s">
        <v>137</v>
      </c>
      <c r="E972" s="12"/>
      <c r="F972" s="12"/>
      <c r="G972" s="12"/>
      <c r="H972" s="426"/>
      <c r="I972" s="426"/>
      <c r="J972" s="427"/>
    </row>
    <row r="973" spans="1:10" ht="19.5" customHeight="1" x14ac:dyDescent="0.25">
      <c r="C973" s="418"/>
      <c r="D973" s="12" t="s">
        <v>138</v>
      </c>
      <c r="E973" s="12"/>
      <c r="F973" s="12"/>
      <c r="G973" s="12"/>
      <c r="H973" s="426"/>
      <c r="I973" s="426"/>
      <c r="J973" s="427"/>
    </row>
    <row r="974" spans="1:10" ht="19.5" customHeight="1" x14ac:dyDescent="0.25">
      <c r="C974" s="418"/>
      <c r="D974" s="12" t="s">
        <v>139</v>
      </c>
      <c r="E974" s="12"/>
      <c r="F974" s="12"/>
      <c r="G974" s="12"/>
      <c r="H974" s="426"/>
      <c r="I974" s="426"/>
      <c r="J974" s="427"/>
    </row>
    <row r="975" spans="1:10" ht="19.5" customHeight="1" x14ac:dyDescent="0.25">
      <c r="C975" s="418"/>
      <c r="D975" s="12" t="s">
        <v>140</v>
      </c>
      <c r="E975" s="12"/>
      <c r="F975" s="12"/>
      <c r="G975" s="12"/>
      <c r="H975" s="426"/>
      <c r="I975" s="426"/>
    </row>
    <row r="976" spans="1:10" ht="19.5" customHeight="1" x14ac:dyDescent="0.25">
      <c r="C976" s="418"/>
      <c r="D976" s="7"/>
      <c r="E976" s="7"/>
      <c r="F976" s="7"/>
      <c r="G976" s="7"/>
      <c r="H976" s="7"/>
      <c r="I976" s="430"/>
    </row>
    <row r="977" spans="1:10" ht="19.5" customHeight="1" x14ac:dyDescent="0.25">
      <c r="C977" s="418"/>
      <c r="D977" s="7"/>
      <c r="E977" s="7"/>
      <c r="F977" s="426" t="s">
        <v>129</v>
      </c>
      <c r="G977" s="7"/>
      <c r="H977" s="7"/>
      <c r="I977" s="7"/>
    </row>
    <row r="978" spans="1:10" ht="19.5" customHeight="1" x14ac:dyDescent="0.25">
      <c r="C978" s="418"/>
      <c r="D978" s="7"/>
      <c r="E978" s="7"/>
      <c r="F978" s="426"/>
      <c r="G978" s="7"/>
      <c r="H978" s="7"/>
      <c r="I978" s="7"/>
    </row>
    <row r="979" spans="1:10" ht="19.5" customHeight="1" x14ac:dyDescent="0.25">
      <c r="C979" s="417" t="s">
        <v>128</v>
      </c>
      <c r="D979" s="418"/>
      <c r="E979" s="418"/>
      <c r="F979" s="419"/>
      <c r="G979" s="419"/>
      <c r="H979" s="420"/>
      <c r="I979" s="420"/>
    </row>
    <row r="980" spans="1:10" ht="19.5" customHeight="1" x14ac:dyDescent="0.25">
      <c r="C980" s="418"/>
      <c r="D980" s="6"/>
      <c r="E980" s="6"/>
      <c r="F980" s="6"/>
      <c r="G980" s="6"/>
      <c r="H980" s="422"/>
      <c r="I980" s="422"/>
    </row>
    <row r="981" spans="1:10" ht="19.5" customHeight="1" thickBot="1" x14ac:dyDescent="0.3">
      <c r="C981" s="261">
        <f>Qualifs!F57</f>
        <v>3</v>
      </c>
      <c r="D981" s="6"/>
      <c r="E981" s="6"/>
      <c r="F981" s="6"/>
      <c r="G981" s="6"/>
      <c r="H981" s="422"/>
      <c r="I981" s="422"/>
    </row>
    <row r="982" spans="1:10" ht="19.5" customHeight="1" thickBot="1" x14ac:dyDescent="0.3">
      <c r="A982" s="6">
        <f>A964</f>
        <v>0</v>
      </c>
      <c r="C982" s="423" t="str">
        <f>$C$943</f>
        <v>Série 3</v>
      </c>
      <c r="D982" s="6"/>
      <c r="E982" s="6"/>
      <c r="F982" s="6"/>
      <c r="G982" s="6"/>
      <c r="H982" s="422"/>
      <c r="I982" s="422"/>
    </row>
    <row r="983" spans="1:10" ht="19.5" customHeight="1" thickBot="1" x14ac:dyDescent="0.3">
      <c r="A983" s="6">
        <f>A965+1</f>
        <v>51</v>
      </c>
      <c r="C983" s="423" t="str">
        <f>VLOOKUP(A983,nom,2,FALSE)</f>
        <v/>
      </c>
      <c r="D983" s="425"/>
      <c r="E983" s="425">
        <v>1</v>
      </c>
      <c r="F983" s="425">
        <v>2</v>
      </c>
      <c r="G983" s="425">
        <v>3</v>
      </c>
      <c r="H983" s="426" t="s">
        <v>129</v>
      </c>
      <c r="I983" s="426" t="s">
        <v>130</v>
      </c>
    </row>
    <row r="984" spans="1:10" ht="19.5" customHeight="1" x14ac:dyDescent="0.25">
      <c r="C984" s="423"/>
      <c r="D984" s="12" t="s">
        <v>131</v>
      </c>
      <c r="E984" s="12"/>
      <c r="F984" s="12"/>
      <c r="G984" s="12"/>
      <c r="H984" s="426"/>
      <c r="I984" s="12"/>
    </row>
    <row r="985" spans="1:10" ht="19.5" customHeight="1" x14ac:dyDescent="0.25">
      <c r="C985" s="418"/>
      <c r="D985" s="12" t="s">
        <v>132</v>
      </c>
      <c r="E985" s="12"/>
      <c r="F985" s="12"/>
      <c r="G985" s="12"/>
      <c r="H985" s="426"/>
      <c r="I985" s="426"/>
    </row>
    <row r="986" spans="1:10" ht="19.5" customHeight="1" x14ac:dyDescent="0.25">
      <c r="C986" s="418"/>
      <c r="D986" s="12" t="s">
        <v>133</v>
      </c>
      <c r="E986" s="12"/>
      <c r="F986" s="12"/>
      <c r="G986" s="12"/>
      <c r="H986" s="426"/>
      <c r="I986" s="426"/>
    </row>
    <row r="987" spans="1:10" ht="19.5" customHeight="1" x14ac:dyDescent="0.25">
      <c r="C987" s="418"/>
      <c r="D987" s="12" t="s">
        <v>134</v>
      </c>
      <c r="E987" s="12"/>
      <c r="F987" s="12"/>
      <c r="G987" s="12"/>
      <c r="H987" s="426"/>
      <c r="I987" s="426"/>
    </row>
    <row r="988" spans="1:10" ht="19.5" customHeight="1" x14ac:dyDescent="0.25">
      <c r="C988" s="418"/>
      <c r="D988" s="12" t="s">
        <v>135</v>
      </c>
      <c r="E988" s="12"/>
      <c r="F988" s="12"/>
      <c r="G988" s="12"/>
      <c r="H988" s="426"/>
      <c r="I988" s="426"/>
    </row>
    <row r="989" spans="1:10" ht="19.5" customHeight="1" x14ac:dyDescent="0.25">
      <c r="C989" s="418"/>
      <c r="D989" s="12" t="s">
        <v>136</v>
      </c>
      <c r="E989" s="12"/>
      <c r="F989" s="12"/>
      <c r="G989" s="12"/>
      <c r="H989" s="426"/>
      <c r="I989" s="426"/>
      <c r="J989" s="427"/>
    </row>
    <row r="990" spans="1:10" ht="19.5" customHeight="1" x14ac:dyDescent="0.25">
      <c r="C990" s="418"/>
      <c r="D990" s="12" t="s">
        <v>137</v>
      </c>
      <c r="E990" s="12"/>
      <c r="F990" s="12"/>
      <c r="G990" s="12"/>
      <c r="H990" s="426"/>
      <c r="I990" s="426"/>
      <c r="J990" s="427"/>
    </row>
    <row r="991" spans="1:10" ht="19.5" customHeight="1" x14ac:dyDescent="0.25">
      <c r="C991" s="418"/>
      <c r="D991" s="12" t="s">
        <v>138</v>
      </c>
      <c r="E991" s="12"/>
      <c r="F991" s="12"/>
      <c r="G991" s="12"/>
      <c r="H991" s="426"/>
      <c r="I991" s="426"/>
      <c r="J991" s="427"/>
    </row>
    <row r="992" spans="1:10" ht="19.5" customHeight="1" x14ac:dyDescent="0.25">
      <c r="C992" s="418"/>
      <c r="D992" s="12" t="s">
        <v>139</v>
      </c>
      <c r="E992" s="12"/>
      <c r="F992" s="12"/>
      <c r="G992" s="12"/>
      <c r="H992" s="426"/>
      <c r="I992" s="426"/>
      <c r="J992" s="427"/>
    </row>
    <row r="993" spans="1:9" ht="19.5" customHeight="1" x14ac:dyDescent="0.25">
      <c r="C993" s="418"/>
      <c r="D993" s="12" t="s">
        <v>140</v>
      </c>
      <c r="E993" s="12"/>
      <c r="F993" s="12"/>
      <c r="G993" s="12"/>
      <c r="H993" s="426"/>
      <c r="I993" s="426"/>
    </row>
    <row r="994" spans="1:9" ht="19.5" customHeight="1" x14ac:dyDescent="0.25">
      <c r="C994" s="418"/>
      <c r="D994" s="7"/>
      <c r="E994" s="7"/>
      <c r="F994" s="7"/>
      <c r="G994" s="7"/>
      <c r="H994" s="7"/>
      <c r="I994" s="7"/>
    </row>
    <row r="995" spans="1:9" ht="19.5" customHeight="1" x14ac:dyDescent="0.25">
      <c r="C995" s="418"/>
      <c r="D995" s="7"/>
      <c r="E995" s="7"/>
      <c r="F995" s="426" t="s">
        <v>129</v>
      </c>
      <c r="G995" s="7"/>
      <c r="H995" s="7"/>
      <c r="I995" s="7"/>
    </row>
    <row r="996" spans="1:9" ht="19.5" customHeight="1" x14ac:dyDescent="0.25">
      <c r="C996" s="418"/>
      <c r="D996" s="7"/>
      <c r="E996" s="7"/>
      <c r="F996" s="426"/>
      <c r="G996" s="7"/>
      <c r="H996" s="7"/>
      <c r="I996" s="7"/>
    </row>
    <row r="997" spans="1:9" ht="19.5" customHeight="1" x14ac:dyDescent="0.25">
      <c r="C997" s="418"/>
      <c r="D997" s="7"/>
      <c r="E997" s="7"/>
      <c r="F997" s="7"/>
      <c r="G997" s="7"/>
      <c r="H997" s="7"/>
      <c r="I997" s="7"/>
    </row>
    <row r="998" spans="1:9" ht="19.5" customHeight="1" x14ac:dyDescent="0.25">
      <c r="C998" s="418"/>
      <c r="D998" s="7"/>
      <c r="E998" s="7"/>
      <c r="F998" s="7"/>
      <c r="G998" s="7"/>
      <c r="H998" s="7"/>
      <c r="I998" s="7"/>
    </row>
    <row r="999" spans="1:9" ht="19.5" customHeight="1" x14ac:dyDescent="0.25">
      <c r="H999" s="421"/>
      <c r="I999" s="421"/>
    </row>
    <row r="1000" spans="1:9" ht="19.5" customHeight="1" x14ac:dyDescent="0.25">
      <c r="C1000" s="417" t="s">
        <v>128</v>
      </c>
      <c r="D1000" s="418"/>
      <c r="E1000" s="418"/>
      <c r="F1000" s="419"/>
      <c r="G1000" s="419"/>
      <c r="H1000" s="420"/>
      <c r="I1000" s="420"/>
    </row>
    <row r="1001" spans="1:9" ht="19.5" customHeight="1" x14ac:dyDescent="0.25">
      <c r="C1001" s="418"/>
      <c r="D1001" s="6"/>
      <c r="E1001" s="6"/>
      <c r="F1001" s="6"/>
      <c r="G1001" s="6"/>
      <c r="H1001" s="422"/>
      <c r="I1001" s="422"/>
    </row>
    <row r="1002" spans="1:9" ht="19.5" customHeight="1" thickBot="1" x14ac:dyDescent="0.3">
      <c r="C1002" s="261">
        <f>Qualifs!F58</f>
        <v>4</v>
      </c>
      <c r="D1002" s="6"/>
      <c r="E1002" s="6"/>
      <c r="F1002" s="6"/>
      <c r="G1002" s="6"/>
      <c r="H1002" s="422"/>
      <c r="I1002" s="422"/>
    </row>
    <row r="1003" spans="1:9" ht="19.5" customHeight="1" thickBot="1" x14ac:dyDescent="0.3">
      <c r="C1003" s="423" t="str">
        <f>$C$943</f>
        <v>Série 3</v>
      </c>
      <c r="D1003" s="6"/>
      <c r="E1003" s="6"/>
      <c r="F1003" s="6"/>
      <c r="G1003" s="6"/>
      <c r="H1003" s="422"/>
      <c r="I1003" s="422"/>
    </row>
    <row r="1004" spans="1:9" ht="19.5" customHeight="1" thickBot="1" x14ac:dyDescent="0.3">
      <c r="A1004" s="6">
        <f>A983+1</f>
        <v>52</v>
      </c>
      <c r="C1004" s="423" t="str">
        <f>VLOOKUP(A1004,nom,2,FALSE)</f>
        <v/>
      </c>
      <c r="D1004" s="425"/>
      <c r="E1004" s="425">
        <v>1</v>
      </c>
      <c r="F1004" s="425">
        <v>2</v>
      </c>
      <c r="G1004" s="425">
        <v>3</v>
      </c>
      <c r="H1004" s="426" t="s">
        <v>129</v>
      </c>
      <c r="I1004" s="426" t="s">
        <v>130</v>
      </c>
    </row>
    <row r="1005" spans="1:9" ht="19.5" customHeight="1" x14ac:dyDescent="0.25">
      <c r="C1005" s="423"/>
      <c r="D1005" s="12" t="s">
        <v>131</v>
      </c>
      <c r="E1005" s="12"/>
      <c r="F1005" s="12"/>
      <c r="G1005" s="12"/>
      <c r="H1005" s="426"/>
      <c r="I1005" s="12"/>
    </row>
    <row r="1006" spans="1:9" ht="19.5" customHeight="1" x14ac:dyDescent="0.25">
      <c r="C1006" s="418"/>
      <c r="D1006" s="12" t="s">
        <v>132</v>
      </c>
      <c r="E1006" s="12"/>
      <c r="F1006" s="12"/>
      <c r="G1006" s="12"/>
      <c r="H1006" s="426"/>
      <c r="I1006" s="426"/>
    </row>
    <row r="1007" spans="1:9" ht="19.5" customHeight="1" x14ac:dyDescent="0.25">
      <c r="C1007" s="418"/>
      <c r="D1007" s="12" t="s">
        <v>133</v>
      </c>
      <c r="E1007" s="12"/>
      <c r="F1007" s="12"/>
      <c r="G1007" s="12"/>
      <c r="H1007" s="426"/>
      <c r="I1007" s="426"/>
    </row>
    <row r="1008" spans="1:9" ht="19.5" customHeight="1" x14ac:dyDescent="0.25">
      <c r="C1008" s="418"/>
      <c r="D1008" s="12" t="s">
        <v>134</v>
      </c>
      <c r="E1008" s="12"/>
      <c r="F1008" s="12"/>
      <c r="G1008" s="12"/>
      <c r="H1008" s="426"/>
      <c r="I1008" s="426"/>
    </row>
    <row r="1009" spans="1:10" ht="19.5" customHeight="1" x14ac:dyDescent="0.25">
      <c r="C1009" s="418"/>
      <c r="D1009" s="12" t="s">
        <v>135</v>
      </c>
      <c r="E1009" s="12"/>
      <c r="F1009" s="12"/>
      <c r="G1009" s="12"/>
      <c r="H1009" s="426"/>
      <c r="I1009" s="426"/>
    </row>
    <row r="1010" spans="1:10" ht="19.5" customHeight="1" x14ac:dyDescent="0.25">
      <c r="C1010" s="418"/>
      <c r="D1010" s="12" t="s">
        <v>136</v>
      </c>
      <c r="E1010" s="12"/>
      <c r="F1010" s="12"/>
      <c r="G1010" s="12"/>
      <c r="H1010" s="426"/>
      <c r="I1010" s="426"/>
      <c r="J1010" s="427"/>
    </row>
    <row r="1011" spans="1:10" ht="19.5" customHeight="1" x14ac:dyDescent="0.25">
      <c r="C1011" s="418"/>
      <c r="D1011" s="12" t="s">
        <v>137</v>
      </c>
      <c r="E1011" s="12"/>
      <c r="F1011" s="12"/>
      <c r="G1011" s="12"/>
      <c r="H1011" s="426"/>
      <c r="I1011" s="426"/>
      <c r="J1011" s="427"/>
    </row>
    <row r="1012" spans="1:10" ht="19.5" customHeight="1" x14ac:dyDescent="0.25">
      <c r="C1012" s="418"/>
      <c r="D1012" s="12" t="s">
        <v>138</v>
      </c>
      <c r="E1012" s="12"/>
      <c r="F1012" s="12"/>
      <c r="G1012" s="12"/>
      <c r="H1012" s="426"/>
      <c r="I1012" s="426"/>
      <c r="J1012" s="427"/>
    </row>
    <row r="1013" spans="1:10" ht="19.5" customHeight="1" x14ac:dyDescent="0.25">
      <c r="C1013" s="418"/>
      <c r="D1013" s="12" t="s">
        <v>139</v>
      </c>
      <c r="E1013" s="12"/>
      <c r="F1013" s="12"/>
      <c r="G1013" s="12"/>
      <c r="H1013" s="426"/>
      <c r="I1013" s="426"/>
      <c r="J1013" s="427"/>
    </row>
    <row r="1014" spans="1:10" ht="19.5" customHeight="1" x14ac:dyDescent="0.25">
      <c r="C1014" s="418"/>
      <c r="D1014" s="12" t="s">
        <v>140</v>
      </c>
      <c r="E1014" s="12"/>
      <c r="F1014" s="12"/>
      <c r="G1014" s="12"/>
      <c r="H1014" s="426"/>
      <c r="I1014" s="426"/>
    </row>
    <row r="1015" spans="1:10" ht="19.5" customHeight="1" x14ac:dyDescent="0.25">
      <c r="C1015" s="418"/>
      <c r="D1015" s="7"/>
      <c r="E1015" s="7"/>
      <c r="F1015" s="7"/>
      <c r="G1015" s="7"/>
      <c r="H1015" s="7"/>
      <c r="I1015" s="7"/>
    </row>
    <row r="1016" spans="1:10" ht="19.5" customHeight="1" x14ac:dyDescent="0.25">
      <c r="C1016" s="418"/>
      <c r="D1016" s="7"/>
      <c r="E1016" s="7"/>
      <c r="F1016" s="426" t="s">
        <v>129</v>
      </c>
      <c r="G1016" s="7"/>
      <c r="H1016" s="7"/>
      <c r="I1016" s="7"/>
    </row>
    <row r="1017" spans="1:10" ht="19.5" customHeight="1" x14ac:dyDescent="0.25">
      <c r="C1017" s="418"/>
      <c r="D1017" s="7"/>
      <c r="E1017" s="7"/>
      <c r="F1017" s="426"/>
      <c r="G1017" s="7"/>
      <c r="H1017" s="7"/>
      <c r="I1017" s="7"/>
    </row>
    <row r="1018" spans="1:10" ht="19.5" customHeight="1" x14ac:dyDescent="0.25">
      <c r="C1018" s="417" t="s">
        <v>128</v>
      </c>
      <c r="D1018" s="418"/>
      <c r="E1018" s="418"/>
      <c r="F1018" s="419"/>
      <c r="G1018" s="419"/>
      <c r="H1018" s="420"/>
      <c r="I1018" s="420"/>
    </row>
    <row r="1019" spans="1:10" ht="19.5" customHeight="1" x14ac:dyDescent="0.25">
      <c r="C1019" s="418"/>
      <c r="D1019" s="6"/>
      <c r="E1019" s="6"/>
      <c r="F1019" s="6"/>
      <c r="G1019" s="6"/>
      <c r="H1019" s="422"/>
      <c r="I1019" s="422"/>
    </row>
    <row r="1020" spans="1:10" ht="19.5" customHeight="1" thickBot="1" x14ac:dyDescent="0.3">
      <c r="C1020" s="261">
        <f>Qualifs!F59</f>
        <v>5</v>
      </c>
      <c r="D1020" s="6"/>
      <c r="E1020" s="6"/>
      <c r="F1020" s="6"/>
      <c r="G1020" s="6"/>
      <c r="H1020" s="422"/>
      <c r="I1020" s="422"/>
    </row>
    <row r="1021" spans="1:10" ht="19.5" customHeight="1" thickBot="1" x14ac:dyDescent="0.3">
      <c r="C1021" s="423" t="str">
        <f>$C$943</f>
        <v>Série 3</v>
      </c>
      <c r="D1021" s="6"/>
      <c r="E1021" s="6"/>
      <c r="F1021" s="6"/>
      <c r="G1021" s="6"/>
      <c r="H1021" s="422"/>
      <c r="I1021" s="422"/>
    </row>
    <row r="1022" spans="1:10" ht="19.5" customHeight="1" thickBot="1" x14ac:dyDescent="0.3">
      <c r="A1022" s="6">
        <f>A1004+1</f>
        <v>53</v>
      </c>
      <c r="C1022" s="423" t="str">
        <f>VLOOKUP(A1022,nom,2,FALSE)</f>
        <v/>
      </c>
      <c r="D1022" s="425"/>
      <c r="E1022" s="425">
        <v>1</v>
      </c>
      <c r="F1022" s="425">
        <v>2</v>
      </c>
      <c r="G1022" s="425">
        <v>3</v>
      </c>
      <c r="H1022" s="426" t="s">
        <v>129</v>
      </c>
      <c r="I1022" s="426" t="s">
        <v>130</v>
      </c>
    </row>
    <row r="1023" spans="1:10" ht="19.5" customHeight="1" x14ac:dyDescent="0.25">
      <c r="C1023" s="423"/>
      <c r="D1023" s="12" t="s">
        <v>131</v>
      </c>
      <c r="E1023" s="12"/>
      <c r="F1023" s="12"/>
      <c r="G1023" s="12"/>
      <c r="H1023" s="426"/>
      <c r="I1023" s="12"/>
    </row>
    <row r="1024" spans="1:10" ht="19.5" customHeight="1" x14ac:dyDescent="0.25">
      <c r="C1024" s="418"/>
      <c r="D1024" s="12" t="s">
        <v>132</v>
      </c>
      <c r="E1024" s="12"/>
      <c r="F1024" s="12"/>
      <c r="G1024" s="12"/>
      <c r="H1024" s="426"/>
      <c r="I1024" s="426"/>
    </row>
    <row r="1025" spans="3:10" ht="19.5" customHeight="1" x14ac:dyDescent="0.25">
      <c r="C1025" s="418"/>
      <c r="D1025" s="12" t="s">
        <v>133</v>
      </c>
      <c r="E1025" s="12"/>
      <c r="F1025" s="12"/>
      <c r="G1025" s="12"/>
      <c r="H1025" s="426"/>
      <c r="I1025" s="426"/>
    </row>
    <row r="1026" spans="3:10" ht="19.5" customHeight="1" x14ac:dyDescent="0.25">
      <c r="C1026" s="418"/>
      <c r="D1026" s="12" t="s">
        <v>134</v>
      </c>
      <c r="E1026" s="12"/>
      <c r="F1026" s="12"/>
      <c r="G1026" s="12"/>
      <c r="H1026" s="426"/>
      <c r="I1026" s="426"/>
    </row>
    <row r="1027" spans="3:10" ht="19.5" customHeight="1" x14ac:dyDescent="0.25">
      <c r="C1027" s="418"/>
      <c r="D1027" s="12" t="s">
        <v>135</v>
      </c>
      <c r="E1027" s="12"/>
      <c r="F1027" s="12"/>
      <c r="G1027" s="12"/>
      <c r="H1027" s="426"/>
      <c r="I1027" s="426"/>
    </row>
    <row r="1028" spans="3:10" ht="19.5" customHeight="1" x14ac:dyDescent="0.25">
      <c r="C1028" s="418"/>
      <c r="D1028" s="12" t="s">
        <v>136</v>
      </c>
      <c r="E1028" s="12"/>
      <c r="F1028" s="12"/>
      <c r="G1028" s="12"/>
      <c r="H1028" s="426"/>
      <c r="I1028" s="426"/>
      <c r="J1028" s="427"/>
    </row>
    <row r="1029" spans="3:10" ht="19.5" customHeight="1" x14ac:dyDescent="0.25">
      <c r="C1029" s="418"/>
      <c r="D1029" s="12" t="s">
        <v>137</v>
      </c>
      <c r="E1029" s="12"/>
      <c r="F1029" s="12"/>
      <c r="G1029" s="12"/>
      <c r="H1029" s="426"/>
      <c r="I1029" s="426"/>
      <c r="J1029" s="427"/>
    </row>
    <row r="1030" spans="3:10" ht="19.5" customHeight="1" x14ac:dyDescent="0.25">
      <c r="C1030" s="418"/>
      <c r="D1030" s="12" t="s">
        <v>138</v>
      </c>
      <c r="E1030" s="12"/>
      <c r="F1030" s="12"/>
      <c r="G1030" s="12"/>
      <c r="H1030" s="426"/>
      <c r="I1030" s="426"/>
      <c r="J1030" s="427"/>
    </row>
    <row r="1031" spans="3:10" ht="19.5" customHeight="1" x14ac:dyDescent="0.25">
      <c r="C1031" s="418"/>
      <c r="D1031" s="12" t="s">
        <v>139</v>
      </c>
      <c r="E1031" s="12"/>
      <c r="F1031" s="12"/>
      <c r="G1031" s="12"/>
      <c r="H1031" s="426"/>
      <c r="I1031" s="426"/>
      <c r="J1031" s="427"/>
    </row>
    <row r="1032" spans="3:10" ht="19.5" customHeight="1" x14ac:dyDescent="0.25">
      <c r="C1032" s="418"/>
      <c r="D1032" s="12" t="s">
        <v>140</v>
      </c>
      <c r="E1032" s="12"/>
      <c r="F1032" s="12"/>
      <c r="G1032" s="12"/>
      <c r="H1032" s="426"/>
      <c r="I1032" s="426"/>
    </row>
    <row r="1033" spans="3:10" ht="19.5" customHeight="1" x14ac:dyDescent="0.25">
      <c r="C1033" s="418"/>
      <c r="D1033" s="7"/>
      <c r="E1033" s="7"/>
      <c r="F1033" s="7"/>
      <c r="G1033" s="7"/>
      <c r="H1033" s="7"/>
      <c r="I1033" s="7"/>
    </row>
    <row r="1034" spans="3:10" ht="19.5" customHeight="1" x14ac:dyDescent="0.25">
      <c r="C1034" s="418"/>
      <c r="D1034" s="7"/>
      <c r="E1034" s="7"/>
      <c r="F1034" s="426" t="s">
        <v>129</v>
      </c>
      <c r="G1034" s="7"/>
      <c r="H1034" s="7"/>
      <c r="I1034" s="7"/>
    </row>
    <row r="1035" spans="3:10" ht="19.5" customHeight="1" x14ac:dyDescent="0.25">
      <c r="C1035" s="418"/>
      <c r="D1035" s="7"/>
      <c r="E1035" s="7"/>
      <c r="F1035" s="426"/>
      <c r="G1035" s="7"/>
      <c r="H1035" s="7"/>
      <c r="I1035" s="7"/>
    </row>
    <row r="1036" spans="3:10" ht="19.5" customHeight="1" x14ac:dyDescent="0.25">
      <c r="C1036" s="418"/>
      <c r="D1036" s="7"/>
      <c r="E1036" s="7"/>
      <c r="F1036" s="7"/>
      <c r="G1036" s="7"/>
      <c r="H1036" s="7"/>
      <c r="I1036" s="7"/>
    </row>
    <row r="1037" spans="3:10" ht="19.5" customHeight="1" x14ac:dyDescent="0.25">
      <c r="C1037" s="418"/>
      <c r="D1037" s="7"/>
      <c r="E1037" s="7"/>
      <c r="F1037" s="7"/>
      <c r="G1037" s="7"/>
      <c r="H1037" s="7"/>
      <c r="I1037" s="7"/>
    </row>
    <row r="1038" spans="3:10" ht="19.5" customHeight="1" x14ac:dyDescent="0.25">
      <c r="H1038" s="421"/>
      <c r="I1038" s="421"/>
    </row>
    <row r="1039" spans="3:10" ht="19.5" customHeight="1" x14ac:dyDescent="0.25">
      <c r="C1039" s="417" t="s">
        <v>128</v>
      </c>
      <c r="D1039" s="418"/>
      <c r="E1039" s="418"/>
      <c r="F1039" s="419"/>
      <c r="G1039" s="419"/>
      <c r="H1039" s="420"/>
      <c r="I1039" s="420"/>
    </row>
    <row r="1040" spans="3:10" ht="19.5" customHeight="1" x14ac:dyDescent="0.25">
      <c r="C1040" s="418"/>
      <c r="D1040" s="6"/>
      <c r="E1040" s="6"/>
      <c r="F1040" s="6"/>
      <c r="G1040" s="6"/>
      <c r="H1040" s="422"/>
      <c r="I1040" s="422"/>
    </row>
    <row r="1041" spans="1:10" ht="19.5" customHeight="1" thickBot="1" x14ac:dyDescent="0.3">
      <c r="C1041" s="261">
        <f>Qualifs!F60</f>
        <v>6</v>
      </c>
      <c r="D1041" s="6"/>
      <c r="E1041" s="6"/>
      <c r="F1041" s="6"/>
      <c r="G1041" s="6"/>
      <c r="H1041" s="422"/>
      <c r="I1041" s="422"/>
    </row>
    <row r="1042" spans="1:10" ht="19.5" customHeight="1" thickBot="1" x14ac:dyDescent="0.3">
      <c r="C1042" s="423" t="str">
        <f>$C$943</f>
        <v>Série 3</v>
      </c>
      <c r="D1042" s="6"/>
      <c r="E1042" s="6"/>
      <c r="F1042" s="6"/>
      <c r="G1042" s="6"/>
      <c r="H1042" s="422"/>
      <c r="I1042" s="422"/>
    </row>
    <row r="1043" spans="1:10" ht="19.5" customHeight="1" thickBot="1" x14ac:dyDescent="0.3">
      <c r="A1043" s="6">
        <f>A1022+1</f>
        <v>54</v>
      </c>
      <c r="C1043" s="423" t="str">
        <f>VLOOKUP(A1043,nom,2,FALSE)</f>
        <v/>
      </c>
      <c r="D1043" s="425"/>
      <c r="E1043" s="425">
        <v>1</v>
      </c>
      <c r="F1043" s="425">
        <v>2</v>
      </c>
      <c r="G1043" s="425">
        <v>3</v>
      </c>
      <c r="H1043" s="426" t="s">
        <v>129</v>
      </c>
      <c r="I1043" s="426" t="s">
        <v>130</v>
      </c>
    </row>
    <row r="1044" spans="1:10" ht="19.5" customHeight="1" x14ac:dyDescent="0.25">
      <c r="C1044" s="423"/>
      <c r="D1044" s="12" t="s">
        <v>131</v>
      </c>
      <c r="E1044" s="12"/>
      <c r="F1044" s="12"/>
      <c r="G1044" s="12"/>
      <c r="H1044" s="426"/>
      <c r="I1044" s="12"/>
    </row>
    <row r="1045" spans="1:10" ht="19.5" customHeight="1" x14ac:dyDescent="0.25">
      <c r="C1045" s="418"/>
      <c r="D1045" s="12" t="s">
        <v>132</v>
      </c>
      <c r="E1045" s="12"/>
      <c r="F1045" s="12"/>
      <c r="G1045" s="12"/>
      <c r="H1045" s="426"/>
      <c r="I1045" s="426"/>
    </row>
    <row r="1046" spans="1:10" ht="19.5" customHeight="1" x14ac:dyDescent="0.25">
      <c r="C1046" s="418"/>
      <c r="D1046" s="12" t="s">
        <v>133</v>
      </c>
      <c r="E1046" s="12"/>
      <c r="F1046" s="12"/>
      <c r="G1046" s="12"/>
      <c r="H1046" s="426"/>
      <c r="I1046" s="426"/>
    </row>
    <row r="1047" spans="1:10" ht="19.5" customHeight="1" x14ac:dyDescent="0.25">
      <c r="C1047" s="418"/>
      <c r="D1047" s="12" t="s">
        <v>134</v>
      </c>
      <c r="E1047" s="12"/>
      <c r="F1047" s="12"/>
      <c r="G1047" s="12"/>
      <c r="H1047" s="426"/>
      <c r="I1047" s="426"/>
    </row>
    <row r="1048" spans="1:10" ht="19.5" customHeight="1" x14ac:dyDescent="0.25">
      <c r="C1048" s="418"/>
      <c r="D1048" s="12" t="s">
        <v>135</v>
      </c>
      <c r="E1048" s="12"/>
      <c r="F1048" s="12"/>
      <c r="G1048" s="12"/>
      <c r="H1048" s="426"/>
      <c r="I1048" s="426"/>
    </row>
    <row r="1049" spans="1:10" ht="19.5" customHeight="1" x14ac:dyDescent="0.25">
      <c r="C1049" s="418"/>
      <c r="D1049" s="12" t="s">
        <v>136</v>
      </c>
      <c r="E1049" s="12"/>
      <c r="F1049" s="12"/>
      <c r="G1049" s="12"/>
      <c r="H1049" s="426"/>
      <c r="I1049" s="426"/>
      <c r="J1049" s="427"/>
    </row>
    <row r="1050" spans="1:10" ht="19.5" customHeight="1" x14ac:dyDescent="0.25">
      <c r="C1050" s="418"/>
      <c r="D1050" s="12" t="s">
        <v>137</v>
      </c>
      <c r="E1050" s="12"/>
      <c r="F1050" s="12"/>
      <c r="G1050" s="12"/>
      <c r="H1050" s="426"/>
      <c r="I1050" s="426"/>
      <c r="J1050" s="427"/>
    </row>
    <row r="1051" spans="1:10" ht="19.5" customHeight="1" x14ac:dyDescent="0.25">
      <c r="C1051" s="418"/>
      <c r="D1051" s="12" t="s">
        <v>138</v>
      </c>
      <c r="E1051" s="12"/>
      <c r="F1051" s="12"/>
      <c r="G1051" s="12"/>
      <c r="H1051" s="426"/>
      <c r="I1051" s="426"/>
      <c r="J1051" s="427"/>
    </row>
    <row r="1052" spans="1:10" ht="19.5" customHeight="1" x14ac:dyDescent="0.25">
      <c r="C1052" s="418"/>
      <c r="D1052" s="12" t="s">
        <v>139</v>
      </c>
      <c r="E1052" s="12"/>
      <c r="F1052" s="12"/>
      <c r="G1052" s="12"/>
      <c r="H1052" s="426"/>
      <c r="I1052" s="426"/>
      <c r="J1052" s="427"/>
    </row>
    <row r="1053" spans="1:10" ht="19.5" customHeight="1" x14ac:dyDescent="0.25">
      <c r="C1053" s="418"/>
      <c r="D1053" s="12" t="s">
        <v>140</v>
      </c>
      <c r="E1053" s="12"/>
      <c r="F1053" s="12"/>
      <c r="G1053" s="12"/>
      <c r="H1053" s="426"/>
      <c r="I1053" s="426"/>
    </row>
    <row r="1054" spans="1:10" ht="19.5" customHeight="1" x14ac:dyDescent="0.25">
      <c r="C1054" s="418"/>
      <c r="D1054" s="7"/>
      <c r="E1054" s="7"/>
      <c r="F1054" s="7"/>
      <c r="G1054" s="7"/>
      <c r="H1054" s="7"/>
      <c r="I1054" s="7"/>
    </row>
    <row r="1055" spans="1:10" ht="19.5" customHeight="1" x14ac:dyDescent="0.25">
      <c r="C1055" s="418"/>
      <c r="D1055" s="7"/>
      <c r="E1055" s="7"/>
      <c r="F1055" s="426" t="s">
        <v>129</v>
      </c>
      <c r="G1055" s="7"/>
      <c r="H1055" s="7"/>
      <c r="I1055" s="7"/>
    </row>
    <row r="1056" spans="1:10" ht="19.5" customHeight="1" x14ac:dyDescent="0.25">
      <c r="C1056" s="418"/>
      <c r="D1056" s="7"/>
      <c r="E1056" s="7"/>
      <c r="F1056" s="426"/>
      <c r="G1056" s="7"/>
      <c r="H1056" s="7"/>
      <c r="I1056" s="7"/>
    </row>
    <row r="1057" spans="1:10" ht="19.5" customHeight="1" x14ac:dyDescent="0.25">
      <c r="C1057" s="417" t="s">
        <v>128</v>
      </c>
      <c r="D1057" s="418"/>
      <c r="E1057" s="418"/>
      <c r="F1057" s="419"/>
      <c r="G1057" s="419"/>
      <c r="H1057" s="420"/>
      <c r="I1057" s="420"/>
    </row>
    <row r="1058" spans="1:10" ht="19.5" customHeight="1" x14ac:dyDescent="0.25">
      <c r="C1058" s="418"/>
      <c r="D1058" s="6"/>
      <c r="E1058" s="6"/>
      <c r="F1058" s="6"/>
      <c r="G1058" s="6"/>
      <c r="H1058" s="422"/>
      <c r="I1058" s="422"/>
    </row>
    <row r="1059" spans="1:10" ht="19.5" customHeight="1" thickBot="1" x14ac:dyDescent="0.3">
      <c r="C1059" s="261">
        <f>Qualifs!F61</f>
        <v>7</v>
      </c>
      <c r="D1059" s="6"/>
      <c r="E1059" s="6"/>
      <c r="F1059" s="6"/>
      <c r="G1059" s="6"/>
      <c r="H1059" s="422"/>
      <c r="I1059" s="422"/>
    </row>
    <row r="1060" spans="1:10" ht="19.5" customHeight="1" thickBot="1" x14ac:dyDescent="0.3">
      <c r="C1060" s="423" t="str">
        <f>$C$943</f>
        <v>Série 3</v>
      </c>
      <c r="D1060" s="6"/>
      <c r="E1060" s="6"/>
      <c r="F1060" s="6"/>
      <c r="G1060" s="6"/>
      <c r="H1060" s="422"/>
      <c r="I1060" s="422"/>
    </row>
    <row r="1061" spans="1:10" ht="19.5" customHeight="1" thickBot="1" x14ac:dyDescent="0.3">
      <c r="A1061" s="6">
        <f>A1043+1</f>
        <v>55</v>
      </c>
      <c r="C1061" s="423" t="str">
        <f>VLOOKUP(A1061,nom,2,FALSE)</f>
        <v/>
      </c>
      <c r="D1061" s="425"/>
      <c r="E1061" s="425">
        <v>1</v>
      </c>
      <c r="F1061" s="425">
        <v>2</v>
      </c>
      <c r="G1061" s="425">
        <v>3</v>
      </c>
      <c r="H1061" s="426" t="s">
        <v>129</v>
      </c>
      <c r="I1061" s="426" t="s">
        <v>130</v>
      </c>
    </row>
    <row r="1062" spans="1:10" ht="19.5" customHeight="1" x14ac:dyDescent="0.25">
      <c r="C1062" s="423"/>
      <c r="D1062" s="12" t="s">
        <v>131</v>
      </c>
      <c r="E1062" s="12"/>
      <c r="F1062" s="12"/>
      <c r="G1062" s="12"/>
      <c r="H1062" s="426"/>
      <c r="I1062" s="12"/>
    </row>
    <row r="1063" spans="1:10" ht="19.5" customHeight="1" x14ac:dyDescent="0.25">
      <c r="C1063" s="418"/>
      <c r="D1063" s="12" t="s">
        <v>132</v>
      </c>
      <c r="E1063" s="12"/>
      <c r="F1063" s="12"/>
      <c r="G1063" s="12"/>
      <c r="H1063" s="426"/>
      <c r="I1063" s="426"/>
    </row>
    <row r="1064" spans="1:10" ht="19.5" customHeight="1" x14ac:dyDescent="0.25">
      <c r="C1064" s="418"/>
      <c r="D1064" s="12" t="s">
        <v>133</v>
      </c>
      <c r="E1064" s="12"/>
      <c r="F1064" s="12"/>
      <c r="G1064" s="12"/>
      <c r="H1064" s="426"/>
      <c r="I1064" s="426"/>
    </row>
    <row r="1065" spans="1:10" ht="19.5" customHeight="1" x14ac:dyDescent="0.25">
      <c r="C1065" s="418"/>
      <c r="D1065" s="12" t="s">
        <v>134</v>
      </c>
      <c r="E1065" s="12"/>
      <c r="F1065" s="12"/>
      <c r="G1065" s="12"/>
      <c r="H1065" s="426"/>
      <c r="I1065" s="426"/>
    </row>
    <row r="1066" spans="1:10" ht="19.5" customHeight="1" x14ac:dyDescent="0.25">
      <c r="C1066" s="418"/>
      <c r="D1066" s="12" t="s">
        <v>135</v>
      </c>
      <c r="E1066" s="12"/>
      <c r="F1066" s="12"/>
      <c r="G1066" s="12"/>
      <c r="H1066" s="426"/>
      <c r="I1066" s="426"/>
    </row>
    <row r="1067" spans="1:10" ht="19.5" customHeight="1" x14ac:dyDescent="0.25">
      <c r="C1067" s="418"/>
      <c r="D1067" s="12" t="s">
        <v>136</v>
      </c>
      <c r="E1067" s="12"/>
      <c r="F1067" s="12"/>
      <c r="G1067" s="12"/>
      <c r="H1067" s="426"/>
      <c r="I1067" s="426"/>
      <c r="J1067" s="427"/>
    </row>
    <row r="1068" spans="1:10" ht="19.5" customHeight="1" x14ac:dyDescent="0.25">
      <c r="C1068" s="418"/>
      <c r="D1068" s="12" t="s">
        <v>137</v>
      </c>
      <c r="E1068" s="12"/>
      <c r="F1068" s="12"/>
      <c r="G1068" s="12"/>
      <c r="H1068" s="426"/>
      <c r="I1068" s="426"/>
      <c r="J1068" s="427"/>
    </row>
    <row r="1069" spans="1:10" ht="19.5" customHeight="1" x14ac:dyDescent="0.25">
      <c r="C1069" s="418"/>
      <c r="D1069" s="12" t="s">
        <v>138</v>
      </c>
      <c r="E1069" s="12"/>
      <c r="F1069" s="12"/>
      <c r="G1069" s="12"/>
      <c r="H1069" s="426"/>
      <c r="I1069" s="426"/>
      <c r="J1069" s="427"/>
    </row>
    <row r="1070" spans="1:10" ht="19.5" customHeight="1" x14ac:dyDescent="0.25">
      <c r="C1070" s="418"/>
      <c r="D1070" s="12" t="s">
        <v>139</v>
      </c>
      <c r="E1070" s="12"/>
      <c r="F1070" s="12"/>
      <c r="G1070" s="12"/>
      <c r="H1070" s="426"/>
      <c r="I1070" s="426"/>
      <c r="J1070" s="427"/>
    </row>
    <row r="1071" spans="1:10" ht="19.5" customHeight="1" x14ac:dyDescent="0.25">
      <c r="C1071" s="418"/>
      <c r="D1071" s="12" t="s">
        <v>140</v>
      </c>
      <c r="E1071" s="12"/>
      <c r="F1071" s="12"/>
      <c r="G1071" s="12"/>
      <c r="H1071" s="426"/>
      <c r="I1071" s="426"/>
    </row>
    <row r="1072" spans="1:10" ht="19.5" customHeight="1" x14ac:dyDescent="0.25">
      <c r="C1072" s="418"/>
      <c r="D1072" s="7"/>
      <c r="E1072" s="7"/>
      <c r="F1072" s="7"/>
      <c r="G1072" s="7"/>
      <c r="H1072" s="7"/>
      <c r="I1072" s="7"/>
    </row>
    <row r="1073" spans="1:10" ht="19.5" customHeight="1" x14ac:dyDescent="0.25">
      <c r="C1073" s="418"/>
      <c r="D1073" s="7"/>
      <c r="E1073" s="7"/>
      <c r="F1073" s="426" t="s">
        <v>129</v>
      </c>
      <c r="G1073" s="7"/>
      <c r="H1073" s="7"/>
      <c r="I1073" s="7"/>
    </row>
    <row r="1074" spans="1:10" ht="19.5" customHeight="1" x14ac:dyDescent="0.25">
      <c r="C1074" s="418"/>
      <c r="D1074" s="7"/>
      <c r="E1074" s="7"/>
      <c r="F1074" s="426"/>
      <c r="G1074" s="7"/>
      <c r="H1074" s="7"/>
      <c r="I1074" s="7"/>
    </row>
    <row r="1075" spans="1:10" ht="19.5" customHeight="1" x14ac:dyDescent="0.25">
      <c r="C1075" s="418"/>
      <c r="D1075" s="7"/>
      <c r="E1075" s="7"/>
      <c r="F1075" s="7"/>
      <c r="G1075" s="7"/>
      <c r="H1075" s="7"/>
      <c r="I1075" s="7"/>
    </row>
    <row r="1076" spans="1:10" ht="19.5" customHeight="1" x14ac:dyDescent="0.25">
      <c r="C1076" s="418"/>
      <c r="D1076" s="7"/>
      <c r="E1076" s="7"/>
      <c r="F1076" s="7"/>
      <c r="G1076" s="7"/>
      <c r="H1076" s="7"/>
      <c r="I1076" s="7"/>
    </row>
    <row r="1077" spans="1:10" ht="19.5" customHeight="1" x14ac:dyDescent="0.25">
      <c r="H1077" s="421"/>
      <c r="I1077" s="421"/>
    </row>
    <row r="1078" spans="1:10" ht="19.5" customHeight="1" x14ac:dyDescent="0.25">
      <c r="C1078" s="417" t="s">
        <v>128</v>
      </c>
      <c r="D1078" s="418"/>
      <c r="E1078" s="418"/>
      <c r="F1078" s="419"/>
      <c r="G1078" s="419"/>
      <c r="H1078" s="420"/>
      <c r="I1078" s="420"/>
    </row>
    <row r="1079" spans="1:10" ht="19.5" customHeight="1" x14ac:dyDescent="0.25">
      <c r="C1079" s="418"/>
      <c r="D1079" s="6"/>
      <c r="E1079" s="6"/>
      <c r="F1079" s="6"/>
      <c r="G1079" s="6"/>
      <c r="H1079" s="422"/>
      <c r="I1079" s="422"/>
    </row>
    <row r="1080" spans="1:10" ht="19.5" customHeight="1" thickBot="1" x14ac:dyDescent="0.3">
      <c r="C1080" s="261">
        <f>Qualifs!F62</f>
        <v>8</v>
      </c>
      <c r="D1080" s="6"/>
      <c r="E1080" s="6"/>
      <c r="F1080" s="6"/>
      <c r="G1080" s="6"/>
      <c r="H1080" s="422"/>
      <c r="I1080" s="422"/>
    </row>
    <row r="1081" spans="1:10" ht="19.5" customHeight="1" thickBot="1" x14ac:dyDescent="0.3">
      <c r="C1081" s="423" t="str">
        <f>$C$943</f>
        <v>Série 3</v>
      </c>
      <c r="D1081" s="6"/>
      <c r="E1081" s="6"/>
      <c r="F1081" s="6"/>
      <c r="G1081" s="6"/>
      <c r="H1081" s="422"/>
      <c r="I1081" s="422"/>
    </row>
    <row r="1082" spans="1:10" ht="19.5" customHeight="1" thickBot="1" x14ac:dyDescent="0.3">
      <c r="A1082" s="6">
        <f>A1061+1</f>
        <v>56</v>
      </c>
      <c r="C1082" s="423" t="str">
        <f>VLOOKUP(A1082,nom,2,FALSE)</f>
        <v/>
      </c>
      <c r="D1082" s="425"/>
      <c r="E1082" s="425">
        <v>1</v>
      </c>
      <c r="F1082" s="425">
        <v>2</v>
      </c>
      <c r="G1082" s="425">
        <v>3</v>
      </c>
      <c r="H1082" s="426" t="s">
        <v>129</v>
      </c>
      <c r="I1082" s="426" t="s">
        <v>130</v>
      </c>
    </row>
    <row r="1083" spans="1:10" ht="19.5" customHeight="1" x14ac:dyDescent="0.25">
      <c r="C1083" s="423"/>
      <c r="D1083" s="12" t="s">
        <v>131</v>
      </c>
      <c r="E1083" s="12"/>
      <c r="F1083" s="12"/>
      <c r="G1083" s="12"/>
      <c r="H1083" s="426"/>
      <c r="I1083" s="12"/>
    </row>
    <row r="1084" spans="1:10" ht="19.5" customHeight="1" x14ac:dyDescent="0.25">
      <c r="C1084" s="418"/>
      <c r="D1084" s="12" t="s">
        <v>132</v>
      </c>
      <c r="E1084" s="12"/>
      <c r="F1084" s="12"/>
      <c r="G1084" s="12"/>
      <c r="H1084" s="426"/>
      <c r="I1084" s="426"/>
    </row>
    <row r="1085" spans="1:10" ht="19.5" customHeight="1" x14ac:dyDescent="0.25">
      <c r="C1085" s="418"/>
      <c r="D1085" s="12" t="s">
        <v>133</v>
      </c>
      <c r="E1085" s="12"/>
      <c r="F1085" s="12"/>
      <c r="G1085" s="12"/>
      <c r="H1085" s="426"/>
      <c r="I1085" s="426"/>
    </row>
    <row r="1086" spans="1:10" ht="19.5" customHeight="1" x14ac:dyDescent="0.25">
      <c r="C1086" s="418"/>
      <c r="D1086" s="12" t="s">
        <v>134</v>
      </c>
      <c r="E1086" s="12"/>
      <c r="F1086" s="12"/>
      <c r="G1086" s="12"/>
      <c r="H1086" s="426"/>
      <c r="I1086" s="426"/>
    </row>
    <row r="1087" spans="1:10" ht="19.5" customHeight="1" x14ac:dyDescent="0.25">
      <c r="C1087" s="418"/>
      <c r="D1087" s="12" t="s">
        <v>135</v>
      </c>
      <c r="E1087" s="12"/>
      <c r="F1087" s="12"/>
      <c r="G1087" s="12"/>
      <c r="H1087" s="426"/>
      <c r="I1087" s="426"/>
    </row>
    <row r="1088" spans="1:10" ht="19.5" customHeight="1" x14ac:dyDescent="0.25">
      <c r="C1088" s="418"/>
      <c r="D1088" s="12" t="s">
        <v>136</v>
      </c>
      <c r="E1088" s="12"/>
      <c r="F1088" s="12"/>
      <c r="G1088" s="12"/>
      <c r="H1088" s="426"/>
      <c r="I1088" s="426"/>
      <c r="J1088" s="427"/>
    </row>
    <row r="1089" spans="1:10" ht="19.5" customHeight="1" x14ac:dyDescent="0.25">
      <c r="C1089" s="418"/>
      <c r="D1089" s="12" t="s">
        <v>137</v>
      </c>
      <c r="E1089" s="12"/>
      <c r="F1089" s="12"/>
      <c r="G1089" s="12"/>
      <c r="H1089" s="426"/>
      <c r="I1089" s="426"/>
      <c r="J1089" s="427"/>
    </row>
    <row r="1090" spans="1:10" ht="19.5" customHeight="1" x14ac:dyDescent="0.25">
      <c r="C1090" s="418"/>
      <c r="D1090" s="12" t="s">
        <v>138</v>
      </c>
      <c r="E1090" s="12"/>
      <c r="F1090" s="12"/>
      <c r="G1090" s="12"/>
      <c r="H1090" s="426"/>
      <c r="I1090" s="426"/>
      <c r="J1090" s="427"/>
    </row>
    <row r="1091" spans="1:10" ht="19.5" customHeight="1" x14ac:dyDescent="0.25">
      <c r="C1091" s="418"/>
      <c r="D1091" s="12" t="s">
        <v>139</v>
      </c>
      <c r="E1091" s="12"/>
      <c r="F1091" s="12"/>
      <c r="G1091" s="12"/>
      <c r="H1091" s="426"/>
      <c r="I1091" s="426"/>
      <c r="J1091" s="427"/>
    </row>
    <row r="1092" spans="1:10" ht="19.5" customHeight="1" x14ac:dyDescent="0.25">
      <c r="C1092" s="418"/>
      <c r="D1092" s="12" t="s">
        <v>140</v>
      </c>
      <c r="E1092" s="12"/>
      <c r="F1092" s="12"/>
      <c r="G1092" s="12"/>
      <c r="H1092" s="426"/>
      <c r="I1092" s="426"/>
    </row>
    <row r="1093" spans="1:10" ht="19.5" customHeight="1" x14ac:dyDescent="0.25">
      <c r="C1093" s="418"/>
      <c r="D1093" s="7"/>
      <c r="E1093" s="7"/>
      <c r="F1093" s="7"/>
      <c r="G1093" s="7"/>
      <c r="H1093" s="7"/>
      <c r="I1093" s="7"/>
    </row>
    <row r="1094" spans="1:10" ht="19.5" customHeight="1" x14ac:dyDescent="0.25">
      <c r="C1094" s="418"/>
      <c r="D1094" s="7"/>
      <c r="E1094" s="7"/>
      <c r="F1094" s="426" t="s">
        <v>129</v>
      </c>
      <c r="G1094" s="7"/>
      <c r="H1094" s="7"/>
      <c r="I1094" s="7"/>
    </row>
    <row r="1095" spans="1:10" ht="19.5" customHeight="1" x14ac:dyDescent="0.25">
      <c r="C1095" s="418"/>
      <c r="D1095" s="7"/>
      <c r="E1095" s="7"/>
      <c r="F1095" s="426"/>
      <c r="G1095" s="7"/>
      <c r="H1095" s="7"/>
      <c r="I1095" s="7"/>
    </row>
    <row r="1096" spans="1:10" ht="19.5" customHeight="1" x14ac:dyDescent="0.25">
      <c r="C1096" s="417" t="s">
        <v>128</v>
      </c>
      <c r="D1096" s="418"/>
      <c r="E1096" s="418"/>
      <c r="F1096" s="419"/>
      <c r="G1096" s="419"/>
      <c r="H1096" s="420"/>
      <c r="I1096" s="420"/>
    </row>
    <row r="1097" spans="1:10" ht="19.5" customHeight="1" x14ac:dyDescent="0.25">
      <c r="C1097" s="418"/>
      <c r="D1097" s="6"/>
      <c r="E1097" s="6"/>
      <c r="F1097" s="6"/>
      <c r="G1097" s="6"/>
      <c r="H1097" s="422"/>
      <c r="I1097" s="422"/>
    </row>
    <row r="1098" spans="1:10" ht="19.5" customHeight="1" thickBot="1" x14ac:dyDescent="0.3">
      <c r="C1098" s="261">
        <f>Qualifs!F63</f>
        <v>9</v>
      </c>
      <c r="D1098" s="6"/>
      <c r="E1098" s="6"/>
      <c r="F1098" s="6"/>
      <c r="G1098" s="6"/>
      <c r="H1098" s="422"/>
      <c r="I1098" s="422"/>
    </row>
    <row r="1099" spans="1:10" ht="19.5" customHeight="1" thickBot="1" x14ac:dyDescent="0.3">
      <c r="C1099" s="423" t="str">
        <f>$C$943</f>
        <v>Série 3</v>
      </c>
      <c r="D1099" s="6"/>
      <c r="E1099" s="6"/>
      <c r="F1099" s="6"/>
      <c r="G1099" s="6"/>
      <c r="H1099" s="422"/>
      <c r="I1099" s="422"/>
    </row>
    <row r="1100" spans="1:10" ht="19.5" customHeight="1" thickBot="1" x14ac:dyDescent="0.3">
      <c r="A1100" s="6">
        <f>A1082+1</f>
        <v>57</v>
      </c>
      <c r="C1100" s="423" t="str">
        <f>VLOOKUP(A1100,nom,2,FALSE)</f>
        <v/>
      </c>
      <c r="D1100" s="425"/>
      <c r="E1100" s="425">
        <v>1</v>
      </c>
      <c r="F1100" s="425">
        <v>2</v>
      </c>
      <c r="G1100" s="425">
        <v>3</v>
      </c>
      <c r="H1100" s="426" t="s">
        <v>129</v>
      </c>
      <c r="I1100" s="426" t="s">
        <v>130</v>
      </c>
    </row>
    <row r="1101" spans="1:10" ht="19.5" customHeight="1" x14ac:dyDescent="0.25">
      <c r="C1101" s="423"/>
      <c r="D1101" s="12" t="s">
        <v>131</v>
      </c>
      <c r="E1101" s="12"/>
      <c r="F1101" s="12"/>
      <c r="G1101" s="12"/>
      <c r="H1101" s="426"/>
      <c r="I1101" s="12"/>
    </row>
    <row r="1102" spans="1:10" ht="19.5" customHeight="1" x14ac:dyDescent="0.25">
      <c r="C1102" s="418"/>
      <c r="D1102" s="12" t="s">
        <v>132</v>
      </c>
      <c r="E1102" s="12"/>
      <c r="F1102" s="12"/>
      <c r="G1102" s="12"/>
      <c r="H1102" s="426"/>
      <c r="I1102" s="426"/>
    </row>
    <row r="1103" spans="1:10" ht="19.5" customHeight="1" x14ac:dyDescent="0.25">
      <c r="C1103" s="418"/>
      <c r="D1103" s="12" t="s">
        <v>133</v>
      </c>
      <c r="E1103" s="12"/>
      <c r="F1103" s="12"/>
      <c r="G1103" s="12"/>
      <c r="H1103" s="426"/>
      <c r="I1103" s="426"/>
    </row>
    <row r="1104" spans="1:10" ht="19.5" customHeight="1" x14ac:dyDescent="0.25">
      <c r="C1104" s="418"/>
      <c r="D1104" s="12" t="s">
        <v>134</v>
      </c>
      <c r="E1104" s="12"/>
      <c r="F1104" s="12"/>
      <c r="G1104" s="12"/>
      <c r="H1104" s="426"/>
      <c r="I1104" s="426"/>
    </row>
    <row r="1105" spans="3:10" ht="19.5" customHeight="1" x14ac:dyDescent="0.25">
      <c r="C1105" s="418"/>
      <c r="D1105" s="12" t="s">
        <v>135</v>
      </c>
      <c r="E1105" s="12"/>
      <c r="F1105" s="12"/>
      <c r="G1105" s="12"/>
      <c r="H1105" s="426"/>
      <c r="I1105" s="426"/>
    </row>
    <row r="1106" spans="3:10" ht="19.5" customHeight="1" x14ac:dyDescent="0.25">
      <c r="C1106" s="418"/>
      <c r="D1106" s="12" t="s">
        <v>136</v>
      </c>
      <c r="E1106" s="12"/>
      <c r="F1106" s="12"/>
      <c r="G1106" s="12"/>
      <c r="H1106" s="426"/>
      <c r="I1106" s="426"/>
      <c r="J1106" s="427"/>
    </row>
    <row r="1107" spans="3:10" ht="19.5" customHeight="1" x14ac:dyDescent="0.25">
      <c r="C1107" s="418"/>
      <c r="D1107" s="12" t="s">
        <v>137</v>
      </c>
      <c r="E1107" s="12"/>
      <c r="F1107" s="12"/>
      <c r="G1107" s="12"/>
      <c r="H1107" s="426"/>
      <c r="I1107" s="426"/>
      <c r="J1107" s="427"/>
    </row>
    <row r="1108" spans="3:10" ht="19.5" customHeight="1" x14ac:dyDescent="0.25">
      <c r="C1108" s="418"/>
      <c r="D1108" s="12" t="s">
        <v>138</v>
      </c>
      <c r="E1108" s="12"/>
      <c r="F1108" s="12"/>
      <c r="G1108" s="12"/>
      <c r="H1108" s="426"/>
      <c r="I1108" s="426"/>
      <c r="J1108" s="427"/>
    </row>
    <row r="1109" spans="3:10" ht="19.5" customHeight="1" x14ac:dyDescent="0.25">
      <c r="C1109" s="418"/>
      <c r="D1109" s="12" t="s">
        <v>139</v>
      </c>
      <c r="E1109" s="12"/>
      <c r="F1109" s="12"/>
      <c r="G1109" s="12"/>
      <c r="H1109" s="426"/>
      <c r="I1109" s="426"/>
      <c r="J1109" s="427"/>
    </row>
    <row r="1110" spans="3:10" ht="19.5" customHeight="1" x14ac:dyDescent="0.25">
      <c r="C1110" s="418"/>
      <c r="D1110" s="12" t="s">
        <v>140</v>
      </c>
      <c r="E1110" s="12"/>
      <c r="F1110" s="12"/>
      <c r="G1110" s="12"/>
      <c r="H1110" s="426"/>
      <c r="I1110" s="426"/>
    </row>
    <row r="1111" spans="3:10" ht="19.5" customHeight="1" x14ac:dyDescent="0.25">
      <c r="C1111" s="418"/>
      <c r="D1111" s="7"/>
      <c r="E1111" s="7"/>
      <c r="F1111" s="7"/>
      <c r="G1111" s="7"/>
      <c r="H1111" s="7"/>
      <c r="I1111" s="7"/>
    </row>
    <row r="1112" spans="3:10" ht="19.5" customHeight="1" x14ac:dyDescent="0.25">
      <c r="C1112" s="418"/>
      <c r="D1112" s="7"/>
      <c r="E1112" s="7"/>
      <c r="F1112" s="426" t="s">
        <v>129</v>
      </c>
      <c r="G1112" s="7"/>
      <c r="H1112" s="7"/>
      <c r="I1112" s="7"/>
    </row>
    <row r="1113" spans="3:10" ht="19.5" customHeight="1" x14ac:dyDescent="0.25">
      <c r="C1113" s="418"/>
      <c r="D1113" s="7"/>
      <c r="E1113" s="7"/>
      <c r="F1113" s="426"/>
      <c r="G1113" s="7"/>
      <c r="H1113" s="7"/>
      <c r="I1113" s="7"/>
    </row>
    <row r="1114" spans="3:10" ht="19.5" customHeight="1" x14ac:dyDescent="0.25">
      <c r="C1114" s="418"/>
      <c r="D1114" s="7"/>
      <c r="E1114" s="7"/>
      <c r="F1114" s="7"/>
      <c r="G1114" s="7"/>
      <c r="H1114" s="7"/>
      <c r="I1114" s="7"/>
    </row>
    <row r="1115" spans="3:10" ht="19.5" customHeight="1" x14ac:dyDescent="0.25">
      <c r="C1115" s="418"/>
      <c r="D1115" s="7"/>
      <c r="E1115" s="7"/>
      <c r="F1115" s="7"/>
      <c r="G1115" s="7"/>
      <c r="H1115" s="7"/>
      <c r="I1115" s="7"/>
    </row>
    <row r="1116" spans="3:10" ht="19.5" customHeight="1" x14ac:dyDescent="0.25">
      <c r="H1116" s="421"/>
      <c r="I1116" s="421"/>
    </row>
    <row r="1117" spans="3:10" ht="19.5" customHeight="1" x14ac:dyDescent="0.25">
      <c r="C1117" s="417" t="s">
        <v>128</v>
      </c>
      <c r="D1117" s="418"/>
      <c r="E1117" s="418"/>
      <c r="F1117" s="419"/>
      <c r="G1117" s="419"/>
      <c r="H1117" s="420"/>
      <c r="I1117" s="420"/>
    </row>
    <row r="1118" spans="3:10" ht="19.5" customHeight="1" x14ac:dyDescent="0.25">
      <c r="C1118" s="418"/>
      <c r="D1118" s="6"/>
      <c r="E1118" s="6"/>
      <c r="F1118" s="6"/>
      <c r="G1118" s="6"/>
      <c r="H1118" s="422"/>
      <c r="I1118" s="422"/>
    </row>
    <row r="1119" spans="3:10" ht="19.5" customHeight="1" thickBot="1" x14ac:dyDescent="0.3">
      <c r="C1119" s="261">
        <f>Qualifs!F64</f>
        <v>10</v>
      </c>
      <c r="D1119" s="6"/>
      <c r="E1119" s="6"/>
      <c r="F1119" s="6"/>
      <c r="G1119" s="6"/>
      <c r="H1119" s="422"/>
      <c r="I1119" s="422"/>
    </row>
    <row r="1120" spans="3:10" ht="19.5" customHeight="1" thickBot="1" x14ac:dyDescent="0.3">
      <c r="C1120" s="423" t="str">
        <f>$C$943</f>
        <v>Série 3</v>
      </c>
      <c r="D1120" s="6"/>
      <c r="E1120" s="6"/>
      <c r="F1120" s="6"/>
      <c r="G1120" s="6"/>
      <c r="H1120" s="422"/>
      <c r="I1120" s="422"/>
    </row>
    <row r="1121" spans="1:10" ht="19.5" customHeight="1" thickBot="1" x14ac:dyDescent="0.3">
      <c r="A1121" s="6">
        <f>A1100+1</f>
        <v>58</v>
      </c>
      <c r="C1121" s="423" t="str">
        <f>VLOOKUP(A1121,nom,2,FALSE)</f>
        <v/>
      </c>
      <c r="D1121" s="425"/>
      <c r="E1121" s="425">
        <v>1</v>
      </c>
      <c r="F1121" s="425">
        <v>2</v>
      </c>
      <c r="G1121" s="425">
        <v>3</v>
      </c>
      <c r="H1121" s="426" t="s">
        <v>129</v>
      </c>
      <c r="I1121" s="426" t="s">
        <v>130</v>
      </c>
    </row>
    <row r="1122" spans="1:10" ht="19.5" customHeight="1" x14ac:dyDescent="0.25">
      <c r="C1122" s="423"/>
      <c r="D1122" s="12" t="s">
        <v>131</v>
      </c>
      <c r="E1122" s="12"/>
      <c r="F1122" s="12"/>
      <c r="G1122" s="12"/>
      <c r="H1122" s="426"/>
      <c r="I1122" s="12"/>
    </row>
    <row r="1123" spans="1:10" ht="19.5" customHeight="1" x14ac:dyDescent="0.25">
      <c r="C1123" s="418"/>
      <c r="D1123" s="12" t="s">
        <v>132</v>
      </c>
      <c r="E1123" s="12"/>
      <c r="F1123" s="12"/>
      <c r="G1123" s="12"/>
      <c r="H1123" s="426"/>
      <c r="I1123" s="426"/>
    </row>
    <row r="1124" spans="1:10" ht="19.5" customHeight="1" x14ac:dyDescent="0.25">
      <c r="C1124" s="418"/>
      <c r="D1124" s="12" t="s">
        <v>133</v>
      </c>
      <c r="E1124" s="12"/>
      <c r="F1124" s="12"/>
      <c r="G1124" s="12"/>
      <c r="H1124" s="426"/>
      <c r="I1124" s="426"/>
    </row>
    <row r="1125" spans="1:10" ht="19.5" customHeight="1" x14ac:dyDescent="0.25">
      <c r="C1125" s="418"/>
      <c r="D1125" s="12" t="s">
        <v>134</v>
      </c>
      <c r="E1125" s="12"/>
      <c r="F1125" s="12"/>
      <c r="G1125" s="12"/>
      <c r="H1125" s="426"/>
      <c r="I1125" s="426"/>
    </row>
    <row r="1126" spans="1:10" ht="19.5" customHeight="1" x14ac:dyDescent="0.25">
      <c r="C1126" s="418"/>
      <c r="D1126" s="12" t="s">
        <v>135</v>
      </c>
      <c r="E1126" s="12"/>
      <c r="F1126" s="12"/>
      <c r="G1126" s="12"/>
      <c r="H1126" s="426"/>
      <c r="I1126" s="426"/>
    </row>
    <row r="1127" spans="1:10" ht="19.5" customHeight="1" x14ac:dyDescent="0.25">
      <c r="C1127" s="418"/>
      <c r="D1127" s="12" t="s">
        <v>136</v>
      </c>
      <c r="E1127" s="12"/>
      <c r="F1127" s="12"/>
      <c r="G1127" s="12"/>
      <c r="H1127" s="426"/>
      <c r="I1127" s="426"/>
      <c r="J1127" s="427"/>
    </row>
    <row r="1128" spans="1:10" ht="19.5" customHeight="1" x14ac:dyDescent="0.25">
      <c r="C1128" s="418"/>
      <c r="D1128" s="12" t="s">
        <v>137</v>
      </c>
      <c r="E1128" s="12"/>
      <c r="F1128" s="12"/>
      <c r="G1128" s="12"/>
      <c r="H1128" s="426"/>
      <c r="I1128" s="426"/>
      <c r="J1128" s="427"/>
    </row>
    <row r="1129" spans="1:10" ht="19.5" customHeight="1" x14ac:dyDescent="0.25">
      <c r="C1129" s="418"/>
      <c r="D1129" s="12" t="s">
        <v>138</v>
      </c>
      <c r="E1129" s="12"/>
      <c r="F1129" s="12"/>
      <c r="G1129" s="12"/>
      <c r="H1129" s="426"/>
      <c r="I1129" s="426"/>
      <c r="J1129" s="427"/>
    </row>
    <row r="1130" spans="1:10" ht="19.5" customHeight="1" x14ac:dyDescent="0.25">
      <c r="C1130" s="418"/>
      <c r="D1130" s="12" t="s">
        <v>139</v>
      </c>
      <c r="E1130" s="12"/>
      <c r="F1130" s="12"/>
      <c r="G1130" s="12"/>
      <c r="H1130" s="426"/>
      <c r="I1130" s="426"/>
      <c r="J1130" s="427"/>
    </row>
    <row r="1131" spans="1:10" ht="19.5" customHeight="1" x14ac:dyDescent="0.25">
      <c r="C1131" s="418"/>
      <c r="D1131" s="12" t="s">
        <v>140</v>
      </c>
      <c r="E1131" s="12"/>
      <c r="F1131" s="12"/>
      <c r="G1131" s="12"/>
      <c r="H1131" s="426"/>
      <c r="I1131" s="426"/>
    </row>
    <row r="1132" spans="1:10" ht="19.5" customHeight="1" x14ac:dyDescent="0.25">
      <c r="C1132" s="418"/>
      <c r="D1132" s="7"/>
      <c r="E1132" s="7"/>
      <c r="F1132" s="7"/>
      <c r="G1132" s="7"/>
      <c r="H1132" s="7"/>
      <c r="I1132" s="7"/>
    </row>
    <row r="1133" spans="1:10" ht="19.5" customHeight="1" x14ac:dyDescent="0.25">
      <c r="C1133" s="418"/>
      <c r="D1133" s="7"/>
      <c r="E1133" s="7"/>
      <c r="F1133" s="426" t="s">
        <v>129</v>
      </c>
      <c r="G1133" s="7"/>
      <c r="H1133" s="7"/>
      <c r="I1133" s="7"/>
    </row>
    <row r="1134" spans="1:10" ht="19.5" customHeight="1" x14ac:dyDescent="0.25">
      <c r="C1134" s="418"/>
      <c r="D1134" s="7"/>
      <c r="E1134" s="7"/>
      <c r="F1134" s="426"/>
      <c r="G1134" s="7"/>
      <c r="H1134" s="7"/>
      <c r="I1134" s="7"/>
    </row>
    <row r="1135" spans="1:10" ht="19.5" customHeight="1" x14ac:dyDescent="0.25">
      <c r="C1135" s="417" t="s">
        <v>128</v>
      </c>
      <c r="D1135" s="418"/>
      <c r="E1135" s="418"/>
      <c r="F1135" s="419"/>
      <c r="G1135" s="419"/>
      <c r="H1135" s="420"/>
      <c r="I1135" s="420"/>
    </row>
    <row r="1136" spans="1:10" ht="19.5" customHeight="1" x14ac:dyDescent="0.25">
      <c r="C1136" s="418"/>
      <c r="D1136" s="6"/>
      <c r="E1136" s="6"/>
      <c r="F1136" s="6"/>
      <c r="G1136" s="6"/>
      <c r="H1136" s="422"/>
      <c r="I1136" s="422"/>
    </row>
    <row r="1137" spans="1:10" ht="19.5" customHeight="1" thickBot="1" x14ac:dyDescent="0.3">
      <c r="C1137" s="261">
        <f>Qualifs!F65</f>
        <v>11</v>
      </c>
      <c r="D1137" s="6"/>
      <c r="E1137" s="6"/>
      <c r="F1137" s="6"/>
      <c r="G1137" s="6"/>
      <c r="H1137" s="422"/>
      <c r="I1137" s="422"/>
    </row>
    <row r="1138" spans="1:10" ht="19.5" customHeight="1" thickBot="1" x14ac:dyDescent="0.3">
      <c r="C1138" s="423" t="str">
        <f>$C$943</f>
        <v>Série 3</v>
      </c>
      <c r="D1138" s="6"/>
      <c r="E1138" s="6"/>
      <c r="F1138" s="6"/>
      <c r="G1138" s="6"/>
      <c r="H1138" s="422"/>
      <c r="I1138" s="422"/>
    </row>
    <row r="1139" spans="1:10" ht="19.5" customHeight="1" thickBot="1" x14ac:dyDescent="0.3">
      <c r="A1139" s="6">
        <f>A1121+1</f>
        <v>59</v>
      </c>
      <c r="C1139" s="423" t="str">
        <f>VLOOKUP(A1139,nom,2,FALSE)</f>
        <v/>
      </c>
      <c r="D1139" s="425"/>
      <c r="E1139" s="425">
        <v>1</v>
      </c>
      <c r="F1139" s="425">
        <v>2</v>
      </c>
      <c r="G1139" s="425">
        <v>3</v>
      </c>
      <c r="H1139" s="426" t="s">
        <v>129</v>
      </c>
      <c r="I1139" s="426" t="s">
        <v>130</v>
      </c>
    </row>
    <row r="1140" spans="1:10" ht="19.5" customHeight="1" x14ac:dyDescent="0.25">
      <c r="C1140" s="423"/>
      <c r="D1140" s="12" t="s">
        <v>131</v>
      </c>
      <c r="E1140" s="12"/>
      <c r="F1140" s="12"/>
      <c r="G1140" s="12"/>
      <c r="H1140" s="426"/>
      <c r="I1140" s="12"/>
    </row>
    <row r="1141" spans="1:10" ht="19.5" customHeight="1" x14ac:dyDescent="0.25">
      <c r="C1141" s="418"/>
      <c r="D1141" s="12" t="s">
        <v>132</v>
      </c>
      <c r="E1141" s="12"/>
      <c r="F1141" s="12"/>
      <c r="G1141" s="12"/>
      <c r="H1141" s="426"/>
      <c r="I1141" s="426"/>
    </row>
    <row r="1142" spans="1:10" ht="19.5" customHeight="1" x14ac:dyDescent="0.25">
      <c r="C1142" s="418"/>
      <c r="D1142" s="12" t="s">
        <v>133</v>
      </c>
      <c r="E1142" s="12"/>
      <c r="F1142" s="12"/>
      <c r="G1142" s="12"/>
      <c r="H1142" s="426"/>
      <c r="I1142" s="426"/>
    </row>
    <row r="1143" spans="1:10" ht="19.5" customHeight="1" x14ac:dyDescent="0.25">
      <c r="C1143" s="418"/>
      <c r="D1143" s="12" t="s">
        <v>134</v>
      </c>
      <c r="E1143" s="12"/>
      <c r="F1143" s="12"/>
      <c r="G1143" s="12"/>
      <c r="H1143" s="426"/>
      <c r="I1143" s="426"/>
    </row>
    <row r="1144" spans="1:10" ht="19.5" customHeight="1" x14ac:dyDescent="0.25">
      <c r="C1144" s="418"/>
      <c r="D1144" s="12" t="s">
        <v>135</v>
      </c>
      <c r="E1144" s="12"/>
      <c r="F1144" s="12"/>
      <c r="G1144" s="12"/>
      <c r="H1144" s="426"/>
      <c r="I1144" s="426"/>
    </row>
    <row r="1145" spans="1:10" ht="19.5" customHeight="1" x14ac:dyDescent="0.25">
      <c r="C1145" s="418"/>
      <c r="D1145" s="12" t="s">
        <v>136</v>
      </c>
      <c r="E1145" s="12"/>
      <c r="F1145" s="12"/>
      <c r="G1145" s="12"/>
      <c r="H1145" s="426"/>
      <c r="I1145" s="426"/>
      <c r="J1145" s="427"/>
    </row>
    <row r="1146" spans="1:10" ht="19.5" customHeight="1" x14ac:dyDescent="0.25">
      <c r="C1146" s="418"/>
      <c r="D1146" s="12" t="s">
        <v>137</v>
      </c>
      <c r="E1146" s="12"/>
      <c r="F1146" s="12"/>
      <c r="G1146" s="12"/>
      <c r="H1146" s="426"/>
      <c r="I1146" s="426"/>
      <c r="J1146" s="427"/>
    </row>
    <row r="1147" spans="1:10" ht="19.5" customHeight="1" x14ac:dyDescent="0.25">
      <c r="C1147" s="418"/>
      <c r="D1147" s="12" t="s">
        <v>138</v>
      </c>
      <c r="E1147" s="12"/>
      <c r="F1147" s="12"/>
      <c r="G1147" s="12"/>
      <c r="H1147" s="426"/>
      <c r="I1147" s="426"/>
      <c r="J1147" s="427"/>
    </row>
    <row r="1148" spans="1:10" ht="19.5" customHeight="1" x14ac:dyDescent="0.25">
      <c r="C1148" s="418"/>
      <c r="D1148" s="12" t="s">
        <v>139</v>
      </c>
      <c r="E1148" s="12"/>
      <c r="F1148" s="12"/>
      <c r="G1148" s="12"/>
      <c r="H1148" s="426"/>
      <c r="I1148" s="426"/>
      <c r="J1148" s="427"/>
    </row>
    <row r="1149" spans="1:10" ht="19.5" customHeight="1" x14ac:dyDescent="0.25">
      <c r="C1149" s="418"/>
      <c r="D1149" s="12" t="s">
        <v>140</v>
      </c>
      <c r="E1149" s="12"/>
      <c r="F1149" s="12"/>
      <c r="G1149" s="12"/>
      <c r="H1149" s="426"/>
      <c r="I1149" s="426"/>
    </row>
    <row r="1150" spans="1:10" ht="19.5" customHeight="1" x14ac:dyDescent="0.25">
      <c r="C1150" s="418"/>
      <c r="D1150" s="7"/>
      <c r="E1150" s="7"/>
      <c r="F1150" s="7"/>
      <c r="G1150" s="7"/>
      <c r="H1150" s="7"/>
      <c r="I1150" s="7"/>
    </row>
    <row r="1151" spans="1:10" ht="19.5" customHeight="1" x14ac:dyDescent="0.25">
      <c r="C1151" s="418"/>
      <c r="D1151" s="7"/>
      <c r="E1151" s="7"/>
      <c r="F1151" s="426" t="s">
        <v>129</v>
      </c>
      <c r="G1151" s="7"/>
      <c r="H1151" s="7"/>
      <c r="I1151" s="7"/>
    </row>
    <row r="1152" spans="1:10" ht="19.5" customHeight="1" x14ac:dyDescent="0.25">
      <c r="C1152" s="418"/>
      <c r="D1152" s="7"/>
      <c r="E1152" s="7"/>
      <c r="F1152" s="426"/>
      <c r="G1152" s="7"/>
      <c r="H1152" s="7"/>
      <c r="I1152" s="7"/>
    </row>
    <row r="1153" spans="1:10" ht="19.5" customHeight="1" x14ac:dyDescent="0.25">
      <c r="C1153" s="418"/>
      <c r="D1153" s="7"/>
      <c r="E1153" s="7"/>
      <c r="F1153" s="7"/>
      <c r="G1153" s="7"/>
      <c r="H1153" s="7"/>
      <c r="I1153" s="7"/>
    </row>
    <row r="1154" spans="1:10" ht="19.5" customHeight="1" x14ac:dyDescent="0.25">
      <c r="C1154" s="418"/>
      <c r="D1154" s="7"/>
      <c r="E1154" s="7"/>
      <c r="F1154" s="7"/>
      <c r="G1154" s="7"/>
      <c r="H1154" s="7"/>
      <c r="I1154" s="7"/>
    </row>
    <row r="1155" spans="1:10" ht="19.5" customHeight="1" x14ac:dyDescent="0.25">
      <c r="H1155" s="421"/>
      <c r="I1155" s="421"/>
    </row>
    <row r="1156" spans="1:10" ht="19.5" customHeight="1" x14ac:dyDescent="0.25">
      <c r="C1156" s="417" t="s">
        <v>128</v>
      </c>
      <c r="D1156" s="418"/>
      <c r="E1156" s="418"/>
      <c r="F1156" s="419"/>
      <c r="G1156" s="419"/>
      <c r="H1156" s="420"/>
      <c r="I1156" s="420"/>
    </row>
    <row r="1157" spans="1:10" ht="19.5" customHeight="1" x14ac:dyDescent="0.25">
      <c r="C1157" s="418"/>
      <c r="D1157" s="6"/>
      <c r="E1157" s="6"/>
      <c r="F1157" s="6"/>
      <c r="G1157" s="6"/>
      <c r="H1157" s="422"/>
      <c r="I1157" s="422"/>
    </row>
    <row r="1158" spans="1:10" ht="19.5" customHeight="1" thickBot="1" x14ac:dyDescent="0.3">
      <c r="C1158" s="261">
        <f>Qualifs!F66</f>
        <v>12</v>
      </c>
      <c r="D1158" s="6"/>
      <c r="E1158" s="6"/>
      <c r="F1158" s="6"/>
      <c r="G1158" s="6"/>
      <c r="H1158" s="422"/>
      <c r="I1158" s="422"/>
    </row>
    <row r="1159" spans="1:10" ht="19.5" customHeight="1" thickBot="1" x14ac:dyDescent="0.3">
      <c r="C1159" s="423" t="str">
        <f>$C$943</f>
        <v>Série 3</v>
      </c>
      <c r="D1159" s="6"/>
      <c r="E1159" s="6"/>
      <c r="F1159" s="6"/>
      <c r="G1159" s="6"/>
      <c r="H1159" s="422"/>
      <c r="I1159" s="422"/>
    </row>
    <row r="1160" spans="1:10" ht="19.5" customHeight="1" thickBot="1" x14ac:dyDescent="0.3">
      <c r="A1160" s="6">
        <f>A1139+1</f>
        <v>60</v>
      </c>
      <c r="C1160" s="423" t="str">
        <f>VLOOKUP(A1160,nom,2,FALSE)</f>
        <v/>
      </c>
      <c r="D1160" s="425"/>
      <c r="E1160" s="425">
        <v>1</v>
      </c>
      <c r="F1160" s="425">
        <v>2</v>
      </c>
      <c r="G1160" s="425">
        <v>3</v>
      </c>
      <c r="H1160" s="426" t="s">
        <v>129</v>
      </c>
      <c r="I1160" s="426" t="s">
        <v>130</v>
      </c>
    </row>
    <row r="1161" spans="1:10" ht="19.5" customHeight="1" x14ac:dyDescent="0.25">
      <c r="C1161" s="423"/>
      <c r="D1161" s="12" t="s">
        <v>131</v>
      </c>
      <c r="E1161" s="12"/>
      <c r="F1161" s="12"/>
      <c r="G1161" s="12"/>
      <c r="H1161" s="426"/>
      <c r="I1161" s="12"/>
    </row>
    <row r="1162" spans="1:10" ht="19.5" customHeight="1" x14ac:dyDescent="0.25">
      <c r="C1162" s="418"/>
      <c r="D1162" s="12" t="s">
        <v>132</v>
      </c>
      <c r="E1162" s="12"/>
      <c r="F1162" s="12"/>
      <c r="G1162" s="12"/>
      <c r="H1162" s="426"/>
      <c r="I1162" s="426"/>
    </row>
    <row r="1163" spans="1:10" ht="19.5" customHeight="1" x14ac:dyDescent="0.25">
      <c r="C1163" s="418"/>
      <c r="D1163" s="12" t="s">
        <v>133</v>
      </c>
      <c r="E1163" s="12"/>
      <c r="F1163" s="12"/>
      <c r="G1163" s="12"/>
      <c r="H1163" s="426"/>
      <c r="I1163" s="426"/>
    </row>
    <row r="1164" spans="1:10" ht="19.5" customHeight="1" x14ac:dyDescent="0.25">
      <c r="C1164" s="418"/>
      <c r="D1164" s="12" t="s">
        <v>134</v>
      </c>
      <c r="E1164" s="12"/>
      <c r="F1164" s="12"/>
      <c r="G1164" s="12"/>
      <c r="H1164" s="426"/>
      <c r="I1164" s="426"/>
    </row>
    <row r="1165" spans="1:10" ht="19.5" customHeight="1" x14ac:dyDescent="0.25">
      <c r="C1165" s="418"/>
      <c r="D1165" s="12" t="s">
        <v>135</v>
      </c>
      <c r="E1165" s="12"/>
      <c r="F1165" s="12"/>
      <c r="G1165" s="12"/>
      <c r="H1165" s="426"/>
      <c r="I1165" s="426"/>
    </row>
    <row r="1166" spans="1:10" ht="19.5" customHeight="1" x14ac:dyDescent="0.25">
      <c r="C1166" s="418"/>
      <c r="D1166" s="12" t="s">
        <v>136</v>
      </c>
      <c r="E1166" s="12"/>
      <c r="F1166" s="12"/>
      <c r="G1166" s="12"/>
      <c r="H1166" s="426"/>
      <c r="I1166" s="426"/>
      <c r="J1166" s="427"/>
    </row>
    <row r="1167" spans="1:10" ht="19.5" customHeight="1" x14ac:dyDescent="0.25">
      <c r="C1167" s="418"/>
      <c r="D1167" s="12" t="s">
        <v>137</v>
      </c>
      <c r="E1167" s="12"/>
      <c r="F1167" s="12"/>
      <c r="G1167" s="12"/>
      <c r="H1167" s="426"/>
      <c r="I1167" s="426"/>
      <c r="J1167" s="427"/>
    </row>
    <row r="1168" spans="1:10" ht="19.5" customHeight="1" x14ac:dyDescent="0.25">
      <c r="C1168" s="418"/>
      <c r="D1168" s="12" t="s">
        <v>138</v>
      </c>
      <c r="E1168" s="12"/>
      <c r="F1168" s="12"/>
      <c r="G1168" s="12"/>
      <c r="H1168" s="426"/>
      <c r="I1168" s="426"/>
      <c r="J1168" s="427"/>
    </row>
    <row r="1169" spans="1:10" ht="19.5" customHeight="1" x14ac:dyDescent="0.25">
      <c r="C1169" s="418"/>
      <c r="D1169" s="12" t="s">
        <v>139</v>
      </c>
      <c r="E1169" s="12"/>
      <c r="F1169" s="12"/>
      <c r="G1169" s="12"/>
      <c r="H1169" s="426"/>
      <c r="I1169" s="426"/>
      <c r="J1169" s="427"/>
    </row>
    <row r="1170" spans="1:10" ht="19.5" customHeight="1" x14ac:dyDescent="0.25">
      <c r="C1170" s="418"/>
      <c r="D1170" s="12" t="s">
        <v>140</v>
      </c>
      <c r="E1170" s="12"/>
      <c r="F1170" s="12"/>
      <c r="G1170" s="12"/>
      <c r="H1170" s="426"/>
      <c r="I1170" s="426"/>
    </row>
    <row r="1171" spans="1:10" ht="19.5" customHeight="1" x14ac:dyDescent="0.25">
      <c r="C1171" s="418"/>
      <c r="D1171" s="7"/>
      <c r="E1171" s="7"/>
      <c r="F1171" s="7"/>
      <c r="G1171" s="7"/>
      <c r="H1171" s="7"/>
      <c r="I1171" s="7"/>
    </row>
    <row r="1172" spans="1:10" ht="19.5" customHeight="1" x14ac:dyDescent="0.25">
      <c r="C1172" s="418"/>
      <c r="D1172" s="7"/>
      <c r="E1172" s="7"/>
      <c r="F1172" s="426" t="s">
        <v>129</v>
      </c>
      <c r="G1172" s="7"/>
      <c r="H1172" s="7"/>
      <c r="I1172" s="7"/>
    </row>
    <row r="1173" spans="1:10" ht="19.5" customHeight="1" x14ac:dyDescent="0.25">
      <c r="C1173" s="418"/>
      <c r="D1173" s="7"/>
      <c r="E1173" s="7"/>
      <c r="F1173" s="426"/>
      <c r="G1173" s="7"/>
      <c r="H1173" s="7"/>
      <c r="I1173" s="7"/>
    </row>
    <row r="1174" spans="1:10" ht="19.5" customHeight="1" x14ac:dyDescent="0.25">
      <c r="C1174" s="417" t="s">
        <v>128</v>
      </c>
      <c r="D1174" s="418"/>
      <c r="E1174" s="418"/>
      <c r="F1174" s="419"/>
      <c r="G1174" s="419"/>
      <c r="H1174" s="420"/>
      <c r="I1174" s="420"/>
    </row>
    <row r="1175" spans="1:10" ht="19.5" customHeight="1" x14ac:dyDescent="0.25">
      <c r="C1175" s="418"/>
      <c r="D1175" s="6"/>
      <c r="E1175" s="6"/>
      <c r="F1175" s="6"/>
      <c r="G1175" s="6"/>
      <c r="H1175" s="422"/>
      <c r="I1175" s="422"/>
    </row>
    <row r="1176" spans="1:10" ht="19.5" customHeight="1" thickBot="1" x14ac:dyDescent="0.3">
      <c r="C1176" s="261">
        <f>Qualifs!F67</f>
        <v>13</v>
      </c>
      <c r="D1176" s="6"/>
      <c r="E1176" s="6"/>
      <c r="F1176" s="6"/>
      <c r="G1176" s="6"/>
      <c r="H1176" s="422"/>
      <c r="I1176" s="422"/>
    </row>
    <row r="1177" spans="1:10" ht="19.5" customHeight="1" thickBot="1" x14ac:dyDescent="0.3">
      <c r="C1177" s="423" t="str">
        <f>$C$943</f>
        <v>Série 3</v>
      </c>
      <c r="D1177" s="6"/>
      <c r="E1177" s="6"/>
      <c r="F1177" s="6"/>
      <c r="G1177" s="6"/>
      <c r="H1177" s="422"/>
      <c r="I1177" s="422"/>
    </row>
    <row r="1178" spans="1:10" ht="19.5" customHeight="1" thickBot="1" x14ac:dyDescent="0.3">
      <c r="A1178" s="6">
        <f>A1160+1</f>
        <v>61</v>
      </c>
      <c r="C1178" s="423" t="str">
        <f>VLOOKUP(A1178,nom,2,FALSE)</f>
        <v/>
      </c>
      <c r="D1178" s="425"/>
      <c r="E1178" s="425">
        <v>1</v>
      </c>
      <c r="F1178" s="425">
        <v>2</v>
      </c>
      <c r="G1178" s="425">
        <v>3</v>
      </c>
      <c r="H1178" s="426" t="s">
        <v>129</v>
      </c>
      <c r="I1178" s="426" t="s">
        <v>130</v>
      </c>
    </row>
    <row r="1179" spans="1:10" ht="19.5" customHeight="1" x14ac:dyDescent="0.25">
      <c r="C1179" s="423"/>
      <c r="D1179" s="12" t="s">
        <v>131</v>
      </c>
      <c r="E1179" s="12"/>
      <c r="F1179" s="12"/>
      <c r="G1179" s="12"/>
      <c r="H1179" s="426"/>
      <c r="I1179" s="12"/>
    </row>
    <row r="1180" spans="1:10" ht="19.5" customHeight="1" x14ac:dyDescent="0.25">
      <c r="C1180" s="418"/>
      <c r="D1180" s="12" t="s">
        <v>132</v>
      </c>
      <c r="E1180" s="12"/>
      <c r="F1180" s="12"/>
      <c r="G1180" s="12"/>
      <c r="H1180" s="426"/>
      <c r="I1180" s="426"/>
    </row>
    <row r="1181" spans="1:10" ht="19.5" customHeight="1" x14ac:dyDescent="0.25">
      <c r="C1181" s="418"/>
      <c r="D1181" s="12" t="s">
        <v>133</v>
      </c>
      <c r="E1181" s="12"/>
      <c r="F1181" s="12"/>
      <c r="G1181" s="12"/>
      <c r="H1181" s="426"/>
      <c r="I1181" s="426"/>
    </row>
    <row r="1182" spans="1:10" ht="19.5" customHeight="1" x14ac:dyDescent="0.25">
      <c r="C1182" s="418"/>
      <c r="D1182" s="12" t="s">
        <v>134</v>
      </c>
      <c r="E1182" s="12"/>
      <c r="F1182" s="12"/>
      <c r="G1182" s="12"/>
      <c r="H1182" s="426"/>
      <c r="I1182" s="426"/>
    </row>
    <row r="1183" spans="1:10" ht="19.5" customHeight="1" x14ac:dyDescent="0.25">
      <c r="C1183" s="418"/>
      <c r="D1183" s="12" t="s">
        <v>135</v>
      </c>
      <c r="E1183" s="12"/>
      <c r="F1183" s="12"/>
      <c r="G1183" s="12"/>
      <c r="H1183" s="426"/>
      <c r="I1183" s="426"/>
    </row>
    <row r="1184" spans="1:10" ht="19.5" customHeight="1" x14ac:dyDescent="0.25">
      <c r="C1184" s="418"/>
      <c r="D1184" s="12" t="s">
        <v>136</v>
      </c>
      <c r="E1184" s="12"/>
      <c r="F1184" s="12"/>
      <c r="G1184" s="12"/>
      <c r="H1184" s="426"/>
      <c r="I1184" s="426"/>
      <c r="J1184" s="427"/>
    </row>
    <row r="1185" spans="1:10" ht="19.5" customHeight="1" x14ac:dyDescent="0.25">
      <c r="C1185" s="418"/>
      <c r="D1185" s="12" t="s">
        <v>137</v>
      </c>
      <c r="E1185" s="12"/>
      <c r="F1185" s="12"/>
      <c r="G1185" s="12"/>
      <c r="H1185" s="426"/>
      <c r="I1185" s="426"/>
      <c r="J1185" s="427"/>
    </row>
    <row r="1186" spans="1:10" ht="19.5" customHeight="1" x14ac:dyDescent="0.25">
      <c r="C1186" s="418"/>
      <c r="D1186" s="12" t="s">
        <v>138</v>
      </c>
      <c r="E1186" s="12"/>
      <c r="F1186" s="12"/>
      <c r="G1186" s="12"/>
      <c r="H1186" s="426"/>
      <c r="I1186" s="426"/>
      <c r="J1186" s="427"/>
    </row>
    <row r="1187" spans="1:10" ht="19.5" customHeight="1" x14ac:dyDescent="0.25">
      <c r="C1187" s="418"/>
      <c r="D1187" s="12" t="s">
        <v>139</v>
      </c>
      <c r="E1187" s="12"/>
      <c r="F1187" s="12"/>
      <c r="G1187" s="12"/>
      <c r="H1187" s="426"/>
      <c r="I1187" s="426"/>
      <c r="J1187" s="427"/>
    </row>
    <row r="1188" spans="1:10" ht="19.5" customHeight="1" x14ac:dyDescent="0.25">
      <c r="C1188" s="418"/>
      <c r="D1188" s="12" t="s">
        <v>140</v>
      </c>
      <c r="E1188" s="12"/>
      <c r="F1188" s="12"/>
      <c r="G1188" s="12"/>
      <c r="H1188" s="426"/>
      <c r="I1188" s="426"/>
    </row>
    <row r="1189" spans="1:10" ht="19.5" customHeight="1" x14ac:dyDescent="0.25">
      <c r="C1189" s="418"/>
      <c r="D1189" s="7"/>
      <c r="E1189" s="7"/>
      <c r="F1189" s="7"/>
      <c r="G1189" s="7"/>
      <c r="H1189" s="7"/>
      <c r="I1189" s="7"/>
    </row>
    <row r="1190" spans="1:10" ht="19.5" customHeight="1" x14ac:dyDescent="0.25">
      <c r="C1190" s="418"/>
      <c r="D1190" s="7"/>
      <c r="E1190" s="7"/>
      <c r="F1190" s="426" t="s">
        <v>129</v>
      </c>
      <c r="G1190" s="7"/>
      <c r="H1190" s="7"/>
      <c r="I1190" s="7"/>
    </row>
    <row r="1191" spans="1:10" ht="19.5" customHeight="1" x14ac:dyDescent="0.25">
      <c r="C1191" s="418"/>
      <c r="D1191" s="7"/>
      <c r="E1191" s="7"/>
      <c r="F1191" s="426"/>
      <c r="G1191" s="7"/>
      <c r="H1191" s="7"/>
      <c r="I1191" s="7"/>
    </row>
    <row r="1192" spans="1:10" ht="19.5" customHeight="1" x14ac:dyDescent="0.25">
      <c r="C1192" s="418"/>
      <c r="D1192" s="7"/>
      <c r="E1192" s="7"/>
      <c r="F1192" s="7"/>
      <c r="G1192" s="7"/>
      <c r="H1192" s="7"/>
      <c r="I1192" s="7"/>
    </row>
    <row r="1193" spans="1:10" ht="19.5" customHeight="1" x14ac:dyDescent="0.25">
      <c r="C1193" s="418"/>
      <c r="D1193" s="7"/>
      <c r="E1193" s="7"/>
      <c r="F1193" s="7"/>
      <c r="G1193" s="7"/>
      <c r="H1193" s="7"/>
      <c r="I1193" s="7"/>
    </row>
    <row r="1194" spans="1:10" ht="19.5" customHeight="1" x14ac:dyDescent="0.25">
      <c r="H1194" s="421"/>
      <c r="I1194" s="421"/>
    </row>
    <row r="1195" spans="1:10" ht="19.5" customHeight="1" x14ac:dyDescent="0.25">
      <c r="C1195" s="417" t="s">
        <v>128</v>
      </c>
      <c r="D1195" s="418"/>
      <c r="E1195" s="418"/>
      <c r="F1195" s="419"/>
      <c r="G1195" s="419"/>
      <c r="H1195" s="420"/>
      <c r="I1195" s="420"/>
    </row>
    <row r="1196" spans="1:10" ht="19.5" customHeight="1" x14ac:dyDescent="0.25">
      <c r="C1196" s="418"/>
      <c r="D1196" s="6"/>
      <c r="E1196" s="6"/>
      <c r="F1196" s="6"/>
      <c r="G1196" s="6"/>
      <c r="H1196" s="422"/>
      <c r="I1196" s="422"/>
    </row>
    <row r="1197" spans="1:10" ht="19.5" customHeight="1" thickBot="1" x14ac:dyDescent="0.3">
      <c r="C1197" s="261">
        <f>Qualifs!F68</f>
        <v>14</v>
      </c>
      <c r="D1197" s="6"/>
      <c r="E1197" s="6"/>
      <c r="F1197" s="6"/>
      <c r="G1197" s="6"/>
      <c r="H1197" s="422"/>
      <c r="I1197" s="422"/>
    </row>
    <row r="1198" spans="1:10" ht="19.5" customHeight="1" thickBot="1" x14ac:dyDescent="0.3">
      <c r="C1198" s="423" t="str">
        <f>$C$943</f>
        <v>Série 3</v>
      </c>
      <c r="D1198" s="6"/>
      <c r="E1198" s="6"/>
      <c r="F1198" s="6"/>
      <c r="G1198" s="6"/>
      <c r="H1198" s="422"/>
      <c r="I1198" s="422"/>
    </row>
    <row r="1199" spans="1:10" ht="19.5" customHeight="1" thickBot="1" x14ac:dyDescent="0.3">
      <c r="A1199" s="6">
        <f>A1178+1</f>
        <v>62</v>
      </c>
      <c r="C1199" s="423" t="str">
        <f>VLOOKUP(A1199,nom,2,FALSE)</f>
        <v/>
      </c>
      <c r="D1199" s="425"/>
      <c r="E1199" s="425">
        <v>1</v>
      </c>
      <c r="F1199" s="425">
        <v>2</v>
      </c>
      <c r="G1199" s="425">
        <v>3</v>
      </c>
      <c r="H1199" s="426" t="s">
        <v>129</v>
      </c>
      <c r="I1199" s="426" t="s">
        <v>130</v>
      </c>
    </row>
    <row r="1200" spans="1:10" ht="19.5" customHeight="1" x14ac:dyDescent="0.25">
      <c r="C1200" s="423"/>
      <c r="D1200" s="12" t="s">
        <v>131</v>
      </c>
      <c r="E1200" s="12"/>
      <c r="F1200" s="12"/>
      <c r="G1200" s="12"/>
      <c r="H1200" s="426"/>
      <c r="I1200" s="12"/>
    </row>
    <row r="1201" spans="3:10" ht="19.5" customHeight="1" x14ac:dyDescent="0.25">
      <c r="C1201" s="418"/>
      <c r="D1201" s="12" t="s">
        <v>132</v>
      </c>
      <c r="E1201" s="12"/>
      <c r="F1201" s="12"/>
      <c r="G1201" s="12"/>
      <c r="H1201" s="426"/>
      <c r="I1201" s="426"/>
    </row>
    <row r="1202" spans="3:10" ht="19.5" customHeight="1" x14ac:dyDescent="0.25">
      <c r="C1202" s="418"/>
      <c r="D1202" s="12" t="s">
        <v>133</v>
      </c>
      <c r="E1202" s="12"/>
      <c r="F1202" s="12"/>
      <c r="G1202" s="12"/>
      <c r="H1202" s="426"/>
      <c r="I1202" s="426"/>
    </row>
    <row r="1203" spans="3:10" ht="19.5" customHeight="1" x14ac:dyDescent="0.25">
      <c r="C1203" s="418"/>
      <c r="D1203" s="12" t="s">
        <v>134</v>
      </c>
      <c r="E1203" s="12"/>
      <c r="F1203" s="12"/>
      <c r="G1203" s="12"/>
      <c r="H1203" s="426"/>
      <c r="I1203" s="426"/>
    </row>
    <row r="1204" spans="3:10" ht="19.5" customHeight="1" x14ac:dyDescent="0.25">
      <c r="C1204" s="418"/>
      <c r="D1204" s="12" t="s">
        <v>135</v>
      </c>
      <c r="E1204" s="12"/>
      <c r="F1204" s="12"/>
      <c r="G1204" s="12"/>
      <c r="H1204" s="426"/>
      <c r="I1204" s="426"/>
    </row>
    <row r="1205" spans="3:10" ht="19.5" customHeight="1" x14ac:dyDescent="0.25">
      <c r="C1205" s="418"/>
      <c r="D1205" s="12" t="s">
        <v>136</v>
      </c>
      <c r="E1205" s="12"/>
      <c r="F1205" s="12"/>
      <c r="G1205" s="12"/>
      <c r="H1205" s="426"/>
      <c r="I1205" s="426"/>
      <c r="J1205" s="427"/>
    </row>
    <row r="1206" spans="3:10" ht="19.5" customHeight="1" x14ac:dyDescent="0.25">
      <c r="C1206" s="418"/>
      <c r="D1206" s="12" t="s">
        <v>137</v>
      </c>
      <c r="E1206" s="12"/>
      <c r="F1206" s="12"/>
      <c r="G1206" s="12"/>
      <c r="H1206" s="426"/>
      <c r="I1206" s="426"/>
      <c r="J1206" s="427"/>
    </row>
    <row r="1207" spans="3:10" ht="19.5" customHeight="1" x14ac:dyDescent="0.25">
      <c r="C1207" s="418"/>
      <c r="D1207" s="12" t="s">
        <v>138</v>
      </c>
      <c r="E1207" s="12"/>
      <c r="F1207" s="12"/>
      <c r="G1207" s="12"/>
      <c r="H1207" s="426"/>
      <c r="I1207" s="426"/>
      <c r="J1207" s="427"/>
    </row>
    <row r="1208" spans="3:10" ht="19.5" customHeight="1" x14ac:dyDescent="0.25">
      <c r="C1208" s="418"/>
      <c r="D1208" s="12" t="s">
        <v>139</v>
      </c>
      <c r="E1208" s="12"/>
      <c r="F1208" s="12"/>
      <c r="G1208" s="12"/>
      <c r="H1208" s="426"/>
      <c r="I1208" s="426"/>
      <c r="J1208" s="427"/>
    </row>
    <row r="1209" spans="3:10" ht="19.5" customHeight="1" x14ac:dyDescent="0.25">
      <c r="C1209" s="418"/>
      <c r="D1209" s="12" t="s">
        <v>140</v>
      </c>
      <c r="E1209" s="12"/>
      <c r="F1209" s="12"/>
      <c r="G1209" s="12"/>
      <c r="H1209" s="426"/>
      <c r="I1209" s="426"/>
    </row>
    <row r="1210" spans="3:10" ht="19.5" customHeight="1" x14ac:dyDescent="0.25">
      <c r="C1210" s="418"/>
      <c r="D1210" s="7"/>
      <c r="E1210" s="7"/>
      <c r="F1210" s="7"/>
      <c r="G1210" s="7"/>
      <c r="H1210" s="7"/>
      <c r="I1210" s="7"/>
    </row>
    <row r="1211" spans="3:10" ht="19.5" customHeight="1" x14ac:dyDescent="0.25">
      <c r="C1211" s="418"/>
      <c r="D1211" s="7"/>
      <c r="E1211" s="7"/>
      <c r="F1211" s="426" t="s">
        <v>129</v>
      </c>
      <c r="G1211" s="7"/>
      <c r="H1211" s="7"/>
      <c r="I1211" s="7"/>
    </row>
    <row r="1212" spans="3:10" ht="19.5" customHeight="1" x14ac:dyDescent="0.25">
      <c r="C1212" s="418"/>
      <c r="D1212" s="7"/>
      <c r="E1212" s="7"/>
      <c r="F1212" s="426"/>
      <c r="G1212" s="7"/>
      <c r="H1212" s="7"/>
      <c r="I1212" s="7"/>
    </row>
    <row r="1213" spans="3:10" ht="19.5" customHeight="1" x14ac:dyDescent="0.25">
      <c r="C1213" s="417" t="s">
        <v>128</v>
      </c>
      <c r="D1213" s="418"/>
      <c r="E1213" s="418"/>
      <c r="F1213" s="419"/>
      <c r="G1213" s="419"/>
      <c r="H1213" s="420"/>
      <c r="I1213" s="420"/>
    </row>
    <row r="1214" spans="3:10" ht="19.5" customHeight="1" x14ac:dyDescent="0.25">
      <c r="C1214" s="418"/>
      <c r="D1214" s="6"/>
      <c r="E1214" s="6"/>
      <c r="F1214" s="6"/>
      <c r="G1214" s="6"/>
      <c r="H1214" s="422"/>
      <c r="I1214" s="422"/>
    </row>
    <row r="1215" spans="3:10" ht="19.5" customHeight="1" thickBot="1" x14ac:dyDescent="0.3">
      <c r="C1215" s="261">
        <f>Qualifs!F69</f>
        <v>15</v>
      </c>
      <c r="D1215" s="6"/>
      <c r="E1215" s="6"/>
      <c r="F1215" s="6"/>
      <c r="G1215" s="6"/>
      <c r="H1215" s="422"/>
      <c r="I1215" s="422"/>
    </row>
    <row r="1216" spans="3:10" ht="19.5" customHeight="1" thickBot="1" x14ac:dyDescent="0.3">
      <c r="C1216" s="423" t="str">
        <f>$C$943</f>
        <v>Série 3</v>
      </c>
      <c r="D1216" s="6"/>
      <c r="E1216" s="6"/>
      <c r="F1216" s="6"/>
      <c r="G1216" s="6"/>
      <c r="H1216" s="422"/>
      <c r="I1216" s="422"/>
    </row>
    <row r="1217" spans="1:10" ht="19.5" customHeight="1" thickBot="1" x14ac:dyDescent="0.3">
      <c r="A1217" s="6">
        <f>A1199+1</f>
        <v>63</v>
      </c>
      <c r="C1217" s="423" t="str">
        <f>VLOOKUP(A1217,nom,2,FALSE)</f>
        <v/>
      </c>
      <c r="D1217" s="425"/>
      <c r="E1217" s="425">
        <v>1</v>
      </c>
      <c r="F1217" s="425">
        <v>2</v>
      </c>
      <c r="G1217" s="425">
        <v>3</v>
      </c>
      <c r="H1217" s="426" t="s">
        <v>129</v>
      </c>
      <c r="I1217" s="426" t="s">
        <v>130</v>
      </c>
    </row>
    <row r="1218" spans="1:10" ht="19.5" customHeight="1" x14ac:dyDescent="0.25">
      <c r="C1218" s="423"/>
      <c r="D1218" s="12" t="s">
        <v>131</v>
      </c>
      <c r="E1218" s="12"/>
      <c r="F1218" s="12"/>
      <c r="G1218" s="12"/>
      <c r="H1218" s="426"/>
      <c r="I1218" s="12"/>
    </row>
    <row r="1219" spans="1:10" ht="19.5" customHeight="1" x14ac:dyDescent="0.25">
      <c r="C1219" s="418"/>
      <c r="D1219" s="12" t="s">
        <v>132</v>
      </c>
      <c r="E1219" s="12"/>
      <c r="F1219" s="12"/>
      <c r="G1219" s="12"/>
      <c r="H1219" s="426"/>
      <c r="I1219" s="426"/>
    </row>
    <row r="1220" spans="1:10" ht="19.5" customHeight="1" x14ac:dyDescent="0.25">
      <c r="C1220" s="418"/>
      <c r="D1220" s="12" t="s">
        <v>133</v>
      </c>
      <c r="E1220" s="12"/>
      <c r="F1220" s="12"/>
      <c r="G1220" s="12"/>
      <c r="H1220" s="426"/>
      <c r="I1220" s="426"/>
    </row>
    <row r="1221" spans="1:10" ht="19.5" customHeight="1" x14ac:dyDescent="0.25">
      <c r="C1221" s="418"/>
      <c r="D1221" s="12" t="s">
        <v>134</v>
      </c>
      <c r="E1221" s="12"/>
      <c r="F1221" s="12"/>
      <c r="G1221" s="12"/>
      <c r="H1221" s="426"/>
      <c r="I1221" s="426"/>
    </row>
    <row r="1222" spans="1:10" ht="19.5" customHeight="1" x14ac:dyDescent="0.25">
      <c r="C1222" s="418"/>
      <c r="D1222" s="12" t="s">
        <v>135</v>
      </c>
      <c r="E1222" s="12"/>
      <c r="F1222" s="12"/>
      <c r="G1222" s="12"/>
      <c r="H1222" s="426"/>
      <c r="I1222" s="426"/>
    </row>
    <row r="1223" spans="1:10" ht="19.5" customHeight="1" x14ac:dyDescent="0.25">
      <c r="C1223" s="418"/>
      <c r="D1223" s="12" t="s">
        <v>136</v>
      </c>
      <c r="E1223" s="12"/>
      <c r="F1223" s="12"/>
      <c r="G1223" s="12"/>
      <c r="H1223" s="426"/>
      <c r="I1223" s="426"/>
      <c r="J1223" s="427"/>
    </row>
    <row r="1224" spans="1:10" ht="19.5" customHeight="1" x14ac:dyDescent="0.25">
      <c r="C1224" s="418"/>
      <c r="D1224" s="12" t="s">
        <v>137</v>
      </c>
      <c r="E1224" s="12"/>
      <c r="F1224" s="12"/>
      <c r="G1224" s="12"/>
      <c r="H1224" s="426"/>
      <c r="I1224" s="426"/>
      <c r="J1224" s="427"/>
    </row>
    <row r="1225" spans="1:10" ht="19.5" customHeight="1" x14ac:dyDescent="0.25">
      <c r="C1225" s="418"/>
      <c r="D1225" s="12" t="s">
        <v>138</v>
      </c>
      <c r="E1225" s="12"/>
      <c r="F1225" s="12"/>
      <c r="G1225" s="12"/>
      <c r="H1225" s="426"/>
      <c r="I1225" s="426"/>
      <c r="J1225" s="427"/>
    </row>
    <row r="1226" spans="1:10" ht="19.5" customHeight="1" x14ac:dyDescent="0.25">
      <c r="C1226" s="418"/>
      <c r="D1226" s="12" t="s">
        <v>139</v>
      </c>
      <c r="E1226" s="12"/>
      <c r="F1226" s="12"/>
      <c r="G1226" s="12"/>
      <c r="H1226" s="426"/>
      <c r="I1226" s="426"/>
      <c r="J1226" s="427"/>
    </row>
    <row r="1227" spans="1:10" ht="19.5" customHeight="1" x14ac:dyDescent="0.25">
      <c r="C1227" s="418"/>
      <c r="D1227" s="12" t="s">
        <v>140</v>
      </c>
      <c r="E1227" s="12"/>
      <c r="F1227" s="12"/>
      <c r="G1227" s="12"/>
      <c r="H1227" s="426"/>
      <c r="I1227" s="426"/>
    </row>
    <row r="1228" spans="1:10" ht="19.5" customHeight="1" x14ac:dyDescent="0.25">
      <c r="C1228" s="418"/>
      <c r="D1228" s="7"/>
      <c r="E1228" s="7"/>
      <c r="F1228" s="7"/>
      <c r="G1228" s="7"/>
      <c r="H1228" s="7"/>
      <c r="I1228" s="7"/>
    </row>
    <row r="1229" spans="1:10" ht="19.5" customHeight="1" x14ac:dyDescent="0.25">
      <c r="C1229" s="418"/>
      <c r="D1229" s="7"/>
      <c r="E1229" s="7"/>
      <c r="F1229" s="426" t="s">
        <v>129</v>
      </c>
      <c r="G1229" s="7"/>
      <c r="H1229" s="7"/>
      <c r="I1229" s="7"/>
    </row>
    <row r="1230" spans="1:10" ht="19.5" customHeight="1" x14ac:dyDescent="0.25">
      <c r="C1230" s="418"/>
      <c r="D1230" s="7"/>
      <c r="E1230" s="7"/>
      <c r="F1230" s="426"/>
      <c r="G1230" s="7"/>
      <c r="H1230" s="7"/>
      <c r="I1230" s="7"/>
    </row>
    <row r="1231" spans="1:10" ht="19.5" customHeight="1" x14ac:dyDescent="0.25">
      <c r="C1231" s="418"/>
      <c r="D1231" s="7"/>
      <c r="E1231" s="7"/>
      <c r="F1231" s="7"/>
      <c r="G1231" s="7"/>
      <c r="H1231" s="7"/>
      <c r="I1231" s="7"/>
    </row>
    <row r="1232" spans="1:10" ht="19.5" customHeight="1" x14ac:dyDescent="0.25">
      <c r="C1232" s="418"/>
      <c r="D1232" s="7"/>
      <c r="E1232" s="7"/>
      <c r="F1232" s="7"/>
      <c r="G1232" s="7"/>
      <c r="H1232" s="7"/>
      <c r="I1232" s="7"/>
    </row>
    <row r="1233" spans="1:10" ht="19.5" customHeight="1" x14ac:dyDescent="0.25">
      <c r="H1233" s="421"/>
      <c r="I1233" s="421"/>
    </row>
    <row r="1234" spans="1:10" ht="19.5" customHeight="1" x14ac:dyDescent="0.25">
      <c r="C1234" s="417" t="s">
        <v>128</v>
      </c>
      <c r="D1234" s="418"/>
      <c r="E1234" s="418"/>
      <c r="F1234" s="419"/>
      <c r="G1234" s="419"/>
      <c r="H1234" s="420"/>
      <c r="I1234" s="420"/>
    </row>
    <row r="1235" spans="1:10" ht="19.5" customHeight="1" x14ac:dyDescent="0.25">
      <c r="C1235" s="418"/>
      <c r="D1235" s="6"/>
      <c r="E1235" s="6"/>
      <c r="F1235" s="6"/>
      <c r="G1235" s="6"/>
      <c r="H1235" s="422"/>
      <c r="I1235" s="422"/>
    </row>
    <row r="1236" spans="1:10" ht="19.5" customHeight="1" thickBot="1" x14ac:dyDescent="0.3">
      <c r="C1236" s="261">
        <f>Qualifs!F70</f>
        <v>16</v>
      </c>
      <c r="D1236" s="6"/>
      <c r="E1236" s="6"/>
      <c r="F1236" s="6"/>
      <c r="G1236" s="6"/>
      <c r="H1236" s="422"/>
      <c r="I1236" s="422"/>
    </row>
    <row r="1237" spans="1:10" ht="19.5" customHeight="1" thickBot="1" x14ac:dyDescent="0.3">
      <c r="C1237" s="423" t="str">
        <f>$C$943</f>
        <v>Série 3</v>
      </c>
      <c r="D1237" s="6"/>
      <c r="E1237" s="6"/>
      <c r="F1237" s="6"/>
      <c r="G1237" s="6"/>
      <c r="H1237" s="422"/>
      <c r="I1237" s="422"/>
    </row>
    <row r="1238" spans="1:10" ht="19.5" customHeight="1" thickBot="1" x14ac:dyDescent="0.3">
      <c r="A1238" s="6">
        <f>A1217+1</f>
        <v>64</v>
      </c>
      <c r="C1238" s="423" t="str">
        <f>VLOOKUP(A1238,nom,2,FALSE)</f>
        <v/>
      </c>
      <c r="D1238" s="425"/>
      <c r="E1238" s="425">
        <v>1</v>
      </c>
      <c r="F1238" s="425">
        <v>2</v>
      </c>
      <c r="G1238" s="425">
        <v>3</v>
      </c>
      <c r="H1238" s="426" t="s">
        <v>129</v>
      </c>
      <c r="I1238" s="426" t="s">
        <v>130</v>
      </c>
    </row>
    <row r="1239" spans="1:10" ht="19.5" customHeight="1" x14ac:dyDescent="0.25">
      <c r="C1239" s="423"/>
      <c r="D1239" s="12" t="s">
        <v>131</v>
      </c>
      <c r="E1239" s="12"/>
      <c r="F1239" s="12"/>
      <c r="G1239" s="12"/>
      <c r="H1239" s="426"/>
      <c r="I1239" s="12"/>
    </row>
    <row r="1240" spans="1:10" ht="19.5" customHeight="1" x14ac:dyDescent="0.25">
      <c r="C1240" s="418"/>
      <c r="D1240" s="12" t="s">
        <v>132</v>
      </c>
      <c r="E1240" s="12"/>
      <c r="F1240" s="12"/>
      <c r="G1240" s="12"/>
      <c r="H1240" s="426"/>
      <c r="I1240" s="426"/>
    </row>
    <row r="1241" spans="1:10" ht="19.5" customHeight="1" x14ac:dyDescent="0.25">
      <c r="C1241" s="418"/>
      <c r="D1241" s="12" t="s">
        <v>133</v>
      </c>
      <c r="E1241" s="12"/>
      <c r="F1241" s="12"/>
      <c r="G1241" s="12"/>
      <c r="H1241" s="426"/>
      <c r="I1241" s="426"/>
    </row>
    <row r="1242" spans="1:10" ht="19.5" customHeight="1" x14ac:dyDescent="0.25">
      <c r="C1242" s="418"/>
      <c r="D1242" s="12" t="s">
        <v>134</v>
      </c>
      <c r="E1242" s="12"/>
      <c r="F1242" s="12"/>
      <c r="G1242" s="12"/>
      <c r="H1242" s="426"/>
      <c r="I1242" s="426"/>
    </row>
    <row r="1243" spans="1:10" ht="19.5" customHeight="1" x14ac:dyDescent="0.25">
      <c r="C1243" s="418"/>
      <c r="D1243" s="12" t="s">
        <v>135</v>
      </c>
      <c r="E1243" s="12"/>
      <c r="F1243" s="12"/>
      <c r="G1243" s="12"/>
      <c r="H1243" s="426"/>
      <c r="I1243" s="426"/>
    </row>
    <row r="1244" spans="1:10" ht="19.5" customHeight="1" x14ac:dyDescent="0.25">
      <c r="C1244" s="418"/>
      <c r="D1244" s="12" t="s">
        <v>136</v>
      </c>
      <c r="E1244" s="12"/>
      <c r="F1244" s="12"/>
      <c r="G1244" s="12"/>
      <c r="H1244" s="426"/>
      <c r="I1244" s="426"/>
      <c r="J1244" s="427"/>
    </row>
    <row r="1245" spans="1:10" ht="19.5" customHeight="1" x14ac:dyDescent="0.25">
      <c r="C1245" s="418"/>
      <c r="D1245" s="12" t="s">
        <v>137</v>
      </c>
      <c r="E1245" s="12"/>
      <c r="F1245" s="12"/>
      <c r="G1245" s="12"/>
      <c r="H1245" s="426"/>
      <c r="I1245" s="426"/>
      <c r="J1245" s="427"/>
    </row>
    <row r="1246" spans="1:10" ht="19.5" customHeight="1" x14ac:dyDescent="0.25">
      <c r="C1246" s="418"/>
      <c r="D1246" s="12" t="s">
        <v>138</v>
      </c>
      <c r="E1246" s="12"/>
      <c r="F1246" s="12"/>
      <c r="G1246" s="12"/>
      <c r="H1246" s="426"/>
      <c r="I1246" s="426"/>
      <c r="J1246" s="427"/>
    </row>
    <row r="1247" spans="1:10" ht="19.5" customHeight="1" x14ac:dyDescent="0.25">
      <c r="C1247" s="418"/>
      <c r="D1247" s="12" t="s">
        <v>139</v>
      </c>
      <c r="E1247" s="12"/>
      <c r="F1247" s="12"/>
      <c r="G1247" s="12"/>
      <c r="H1247" s="426"/>
      <c r="I1247" s="426"/>
      <c r="J1247" s="427"/>
    </row>
    <row r="1248" spans="1:10" ht="19.5" customHeight="1" x14ac:dyDescent="0.25">
      <c r="C1248" s="418"/>
      <c r="D1248" s="12" t="s">
        <v>140</v>
      </c>
      <c r="E1248" s="12"/>
      <c r="F1248" s="12"/>
      <c r="G1248" s="12"/>
      <c r="H1248" s="426"/>
      <c r="I1248" s="426"/>
    </row>
    <row r="1249" spans="1:10" ht="19.5" customHeight="1" x14ac:dyDescent="0.25">
      <c r="C1249" s="418"/>
      <c r="D1249" s="7"/>
      <c r="E1249" s="7"/>
      <c r="F1249" s="7"/>
      <c r="G1249" s="7"/>
      <c r="H1249" s="7"/>
      <c r="I1249" s="7"/>
    </row>
    <row r="1250" spans="1:10" ht="19.5" customHeight="1" x14ac:dyDescent="0.25">
      <c r="C1250" s="418"/>
      <c r="D1250" s="7"/>
      <c r="E1250" s="7"/>
      <c r="F1250" s="426" t="s">
        <v>129</v>
      </c>
      <c r="G1250" s="7"/>
      <c r="H1250" s="7"/>
      <c r="I1250" s="7"/>
    </row>
    <row r="1251" spans="1:10" ht="19.5" customHeight="1" x14ac:dyDescent="0.25">
      <c r="C1251" s="418"/>
      <c r="D1251" s="7"/>
      <c r="E1251" s="7"/>
      <c r="F1251" s="426"/>
      <c r="G1251" s="7"/>
      <c r="H1251" s="7"/>
      <c r="I1251" s="7"/>
    </row>
    <row r="1252" spans="1:10" ht="19.5" customHeight="1" x14ac:dyDescent="0.25">
      <c r="C1252" s="417" t="s">
        <v>128</v>
      </c>
      <c r="D1252" s="418"/>
      <c r="E1252" s="418"/>
      <c r="F1252" s="419"/>
      <c r="G1252" s="419"/>
      <c r="H1252" s="420"/>
      <c r="I1252" s="420"/>
    </row>
    <row r="1253" spans="1:10" ht="19.5" customHeight="1" x14ac:dyDescent="0.25">
      <c r="C1253" s="418"/>
      <c r="D1253" s="6"/>
      <c r="E1253" s="6"/>
      <c r="F1253" s="6"/>
      <c r="G1253" s="6"/>
      <c r="H1253" s="422"/>
      <c r="I1253" s="422"/>
    </row>
    <row r="1254" spans="1:10" ht="19.5" customHeight="1" thickBot="1" x14ac:dyDescent="0.3">
      <c r="C1254" s="261">
        <f>Qualifs!F71</f>
        <v>17</v>
      </c>
      <c r="D1254" s="6"/>
      <c r="E1254" s="6"/>
      <c r="F1254" s="6"/>
      <c r="G1254" s="6"/>
      <c r="H1254" s="422"/>
      <c r="I1254" s="422"/>
    </row>
    <row r="1255" spans="1:10" ht="19.5" customHeight="1" thickBot="1" x14ac:dyDescent="0.3">
      <c r="C1255" s="423" t="str">
        <f>$C$943</f>
        <v>Série 3</v>
      </c>
      <c r="D1255" s="6"/>
      <c r="E1255" s="6"/>
      <c r="F1255" s="6"/>
      <c r="G1255" s="6"/>
      <c r="H1255" s="422"/>
      <c r="I1255" s="422"/>
    </row>
    <row r="1256" spans="1:10" ht="19.5" customHeight="1" thickBot="1" x14ac:dyDescent="0.3">
      <c r="A1256" s="6">
        <f>A1238+1</f>
        <v>65</v>
      </c>
      <c r="C1256" s="423" t="str">
        <f>VLOOKUP(A1256,nom,2,FALSE)</f>
        <v/>
      </c>
      <c r="D1256" s="425"/>
      <c r="E1256" s="425">
        <v>1</v>
      </c>
      <c r="F1256" s="425">
        <v>2</v>
      </c>
      <c r="G1256" s="425">
        <v>3</v>
      </c>
      <c r="H1256" s="426" t="s">
        <v>129</v>
      </c>
      <c r="I1256" s="426" t="s">
        <v>130</v>
      </c>
    </row>
    <row r="1257" spans="1:10" ht="19.5" customHeight="1" x14ac:dyDescent="0.25">
      <c r="C1257" s="423"/>
      <c r="D1257" s="12" t="s">
        <v>131</v>
      </c>
      <c r="E1257" s="12"/>
      <c r="F1257" s="12"/>
      <c r="G1257" s="12"/>
      <c r="H1257" s="426"/>
      <c r="I1257" s="12"/>
    </row>
    <row r="1258" spans="1:10" ht="19.5" customHeight="1" x14ac:dyDescent="0.25">
      <c r="C1258" s="418"/>
      <c r="D1258" s="12" t="s">
        <v>132</v>
      </c>
      <c r="E1258" s="12"/>
      <c r="F1258" s="12"/>
      <c r="G1258" s="12"/>
      <c r="H1258" s="426"/>
      <c r="I1258" s="426"/>
    </row>
    <row r="1259" spans="1:10" ht="19.5" customHeight="1" x14ac:dyDescent="0.25">
      <c r="C1259" s="418"/>
      <c r="D1259" s="12" t="s">
        <v>133</v>
      </c>
      <c r="E1259" s="12"/>
      <c r="F1259" s="12"/>
      <c r="G1259" s="12"/>
      <c r="H1259" s="426"/>
      <c r="I1259" s="426"/>
    </row>
    <row r="1260" spans="1:10" ht="19.5" customHeight="1" x14ac:dyDescent="0.25">
      <c r="C1260" s="418"/>
      <c r="D1260" s="12" t="s">
        <v>134</v>
      </c>
      <c r="E1260" s="12"/>
      <c r="F1260" s="12"/>
      <c r="G1260" s="12"/>
      <c r="H1260" s="426"/>
      <c r="I1260" s="426"/>
    </row>
    <row r="1261" spans="1:10" ht="19.5" customHeight="1" x14ac:dyDescent="0.25">
      <c r="C1261" s="418"/>
      <c r="D1261" s="12" t="s">
        <v>135</v>
      </c>
      <c r="E1261" s="12"/>
      <c r="F1261" s="12"/>
      <c r="G1261" s="12"/>
      <c r="H1261" s="426"/>
      <c r="I1261" s="426"/>
    </row>
    <row r="1262" spans="1:10" ht="19.5" customHeight="1" x14ac:dyDescent="0.25">
      <c r="C1262" s="418"/>
      <c r="D1262" s="12" t="s">
        <v>136</v>
      </c>
      <c r="E1262" s="12"/>
      <c r="F1262" s="12"/>
      <c r="G1262" s="12"/>
      <c r="H1262" s="426"/>
      <c r="I1262" s="426"/>
      <c r="J1262" s="427"/>
    </row>
    <row r="1263" spans="1:10" ht="19.5" customHeight="1" x14ac:dyDescent="0.25">
      <c r="C1263" s="418"/>
      <c r="D1263" s="12" t="s">
        <v>137</v>
      </c>
      <c r="E1263" s="12"/>
      <c r="F1263" s="12"/>
      <c r="G1263" s="12"/>
      <c r="H1263" s="426"/>
      <c r="I1263" s="426"/>
      <c r="J1263" s="427"/>
    </row>
    <row r="1264" spans="1:10" ht="19.5" customHeight="1" x14ac:dyDescent="0.25">
      <c r="C1264" s="418"/>
      <c r="D1264" s="12" t="s">
        <v>138</v>
      </c>
      <c r="E1264" s="12"/>
      <c r="F1264" s="12"/>
      <c r="G1264" s="12"/>
      <c r="H1264" s="426"/>
      <c r="I1264" s="426"/>
      <c r="J1264" s="427"/>
    </row>
    <row r="1265" spans="1:10" ht="19.5" customHeight="1" x14ac:dyDescent="0.25">
      <c r="C1265" s="418"/>
      <c r="D1265" s="12" t="s">
        <v>139</v>
      </c>
      <c r="E1265" s="12"/>
      <c r="F1265" s="12"/>
      <c r="G1265" s="12"/>
      <c r="H1265" s="426"/>
      <c r="I1265" s="426"/>
      <c r="J1265" s="427"/>
    </row>
    <row r="1266" spans="1:10" ht="19.5" customHeight="1" x14ac:dyDescent="0.25">
      <c r="C1266" s="418"/>
      <c r="D1266" s="12" t="s">
        <v>140</v>
      </c>
      <c r="E1266" s="12"/>
      <c r="F1266" s="12"/>
      <c r="G1266" s="12"/>
      <c r="H1266" s="426"/>
      <c r="I1266" s="426"/>
    </row>
    <row r="1267" spans="1:10" ht="19.5" customHeight="1" x14ac:dyDescent="0.25">
      <c r="C1267" s="418"/>
      <c r="D1267" s="7"/>
      <c r="E1267" s="7"/>
      <c r="F1267" s="7"/>
      <c r="G1267" s="7"/>
      <c r="H1267" s="7"/>
      <c r="I1267" s="7"/>
    </row>
    <row r="1268" spans="1:10" ht="19.5" customHeight="1" x14ac:dyDescent="0.25">
      <c r="C1268" s="418"/>
      <c r="D1268" s="7"/>
      <c r="E1268" s="7"/>
      <c r="F1268" s="426" t="s">
        <v>129</v>
      </c>
      <c r="G1268" s="7"/>
      <c r="H1268" s="7"/>
      <c r="I1268" s="7"/>
    </row>
    <row r="1269" spans="1:10" ht="19.5" customHeight="1" x14ac:dyDescent="0.25">
      <c r="C1269" s="418"/>
      <c r="D1269" s="7"/>
      <c r="E1269" s="7"/>
      <c r="F1269" s="426"/>
      <c r="G1269" s="7"/>
      <c r="H1269" s="7"/>
      <c r="I1269" s="7"/>
    </row>
    <row r="1270" spans="1:10" ht="19.5" customHeight="1" x14ac:dyDescent="0.25">
      <c r="C1270" s="418"/>
      <c r="D1270" s="7"/>
      <c r="E1270" s="7"/>
      <c r="F1270" s="7"/>
      <c r="G1270" s="7"/>
      <c r="H1270" s="7"/>
      <c r="I1270" s="7"/>
    </row>
    <row r="1271" spans="1:10" ht="19.5" customHeight="1" x14ac:dyDescent="0.25">
      <c r="C1271" s="418"/>
      <c r="D1271" s="7"/>
      <c r="E1271" s="7"/>
      <c r="F1271" s="7"/>
      <c r="G1271" s="7"/>
      <c r="H1271" s="7"/>
      <c r="I1271" s="7"/>
    </row>
    <row r="1272" spans="1:10" ht="19.5" customHeight="1" x14ac:dyDescent="0.25">
      <c r="H1272" s="421"/>
      <c r="I1272" s="421"/>
    </row>
    <row r="1273" spans="1:10" ht="19.5" customHeight="1" x14ac:dyDescent="0.25">
      <c r="C1273" s="417" t="s">
        <v>128</v>
      </c>
      <c r="D1273" s="418"/>
      <c r="E1273" s="418"/>
      <c r="F1273" s="419"/>
      <c r="G1273" s="419"/>
      <c r="H1273" s="420"/>
      <c r="I1273" s="420"/>
    </row>
    <row r="1274" spans="1:10" ht="19.5" customHeight="1" x14ac:dyDescent="0.25">
      <c r="C1274" s="262"/>
      <c r="D1274" s="6"/>
      <c r="E1274" s="6"/>
      <c r="F1274" s="6"/>
      <c r="G1274" s="6"/>
      <c r="H1274" s="422"/>
      <c r="I1274" s="422"/>
    </row>
    <row r="1275" spans="1:10" ht="19.5" customHeight="1" thickBot="1" x14ac:dyDescent="0.3">
      <c r="C1275" s="261">
        <f>Qualifs!F72</f>
        <v>18</v>
      </c>
      <c r="D1275" s="6"/>
      <c r="E1275" s="6"/>
      <c r="F1275" s="6"/>
      <c r="G1275" s="6"/>
      <c r="H1275" s="422"/>
      <c r="I1275" s="422"/>
    </row>
    <row r="1276" spans="1:10" ht="19.5" customHeight="1" thickBot="1" x14ac:dyDescent="0.3">
      <c r="C1276" s="423" t="str">
        <f>$C$943</f>
        <v>Série 3</v>
      </c>
      <c r="D1276" s="6"/>
      <c r="E1276" s="6"/>
      <c r="F1276" s="6"/>
      <c r="G1276" s="6"/>
      <c r="H1276" s="422"/>
      <c r="I1276" s="422"/>
    </row>
    <row r="1277" spans="1:10" ht="19.5" customHeight="1" thickBot="1" x14ac:dyDescent="0.3">
      <c r="A1277" s="6">
        <f>A1256+1</f>
        <v>66</v>
      </c>
      <c r="C1277" s="423" t="str">
        <f>VLOOKUP(A1277,nom,2,FALSE)</f>
        <v/>
      </c>
      <c r="D1277" s="425"/>
      <c r="E1277" s="425">
        <v>1</v>
      </c>
      <c r="F1277" s="425">
        <v>2</v>
      </c>
      <c r="G1277" s="425">
        <v>3</v>
      </c>
      <c r="H1277" s="426" t="s">
        <v>129</v>
      </c>
      <c r="I1277" s="426" t="s">
        <v>130</v>
      </c>
    </row>
    <row r="1278" spans="1:10" ht="19.5" customHeight="1" x14ac:dyDescent="0.25">
      <c r="C1278" s="423"/>
      <c r="D1278" s="12" t="s">
        <v>131</v>
      </c>
      <c r="E1278" s="12"/>
      <c r="F1278" s="12"/>
      <c r="G1278" s="12"/>
      <c r="H1278" s="426"/>
      <c r="I1278" s="12"/>
    </row>
    <row r="1279" spans="1:10" ht="19.5" customHeight="1" x14ac:dyDescent="0.25">
      <c r="C1279" s="418"/>
      <c r="D1279" s="12" t="s">
        <v>132</v>
      </c>
      <c r="E1279" s="12"/>
      <c r="F1279" s="12"/>
      <c r="G1279" s="12"/>
      <c r="H1279" s="426"/>
      <c r="I1279" s="426"/>
    </row>
    <row r="1280" spans="1:10" ht="19.5" customHeight="1" x14ac:dyDescent="0.25">
      <c r="C1280" s="418"/>
      <c r="D1280" s="12" t="s">
        <v>133</v>
      </c>
      <c r="E1280" s="12"/>
      <c r="F1280" s="12"/>
      <c r="G1280" s="12"/>
      <c r="H1280" s="426"/>
      <c r="I1280" s="426"/>
    </row>
    <row r="1281" spans="1:10" ht="19.5" customHeight="1" x14ac:dyDescent="0.25">
      <c r="C1281" s="418"/>
      <c r="D1281" s="12" t="s">
        <v>134</v>
      </c>
      <c r="E1281" s="12"/>
      <c r="F1281" s="12"/>
      <c r="G1281" s="12"/>
      <c r="H1281" s="426"/>
      <c r="I1281" s="426"/>
    </row>
    <row r="1282" spans="1:10" ht="19.5" customHeight="1" x14ac:dyDescent="0.25">
      <c r="C1282" s="418"/>
      <c r="D1282" s="12" t="s">
        <v>135</v>
      </c>
      <c r="E1282" s="12"/>
      <c r="F1282" s="12"/>
      <c r="G1282" s="12"/>
      <c r="H1282" s="426"/>
      <c r="I1282" s="426"/>
    </row>
    <row r="1283" spans="1:10" ht="19.5" customHeight="1" x14ac:dyDescent="0.25">
      <c r="C1283" s="418"/>
      <c r="D1283" s="12" t="s">
        <v>136</v>
      </c>
      <c r="E1283" s="12"/>
      <c r="F1283" s="12"/>
      <c r="G1283" s="12"/>
      <c r="H1283" s="426"/>
      <c r="I1283" s="426"/>
      <c r="J1283" s="427"/>
    </row>
    <row r="1284" spans="1:10" ht="19.5" customHeight="1" x14ac:dyDescent="0.25">
      <c r="C1284" s="418"/>
      <c r="D1284" s="12" t="s">
        <v>137</v>
      </c>
      <c r="E1284" s="12"/>
      <c r="F1284" s="12"/>
      <c r="G1284" s="12"/>
      <c r="H1284" s="426"/>
      <c r="I1284" s="426"/>
      <c r="J1284" s="427"/>
    </row>
    <row r="1285" spans="1:10" ht="19.5" customHeight="1" x14ac:dyDescent="0.25">
      <c r="C1285" s="418"/>
      <c r="D1285" s="12" t="s">
        <v>138</v>
      </c>
      <c r="E1285" s="12"/>
      <c r="F1285" s="12"/>
      <c r="G1285" s="12"/>
      <c r="H1285" s="426"/>
      <c r="I1285" s="426"/>
      <c r="J1285" s="427"/>
    </row>
    <row r="1286" spans="1:10" ht="19.5" customHeight="1" x14ac:dyDescent="0.25">
      <c r="C1286" s="418"/>
      <c r="D1286" s="12" t="s">
        <v>139</v>
      </c>
      <c r="E1286" s="12"/>
      <c r="F1286" s="12"/>
      <c r="G1286" s="12"/>
      <c r="H1286" s="426"/>
      <c r="I1286" s="426"/>
      <c r="J1286" s="427"/>
    </row>
    <row r="1287" spans="1:10" ht="19.5" customHeight="1" x14ac:dyDescent="0.25">
      <c r="C1287" s="418"/>
      <c r="D1287" s="12" t="s">
        <v>140</v>
      </c>
      <c r="E1287" s="12"/>
      <c r="F1287" s="12"/>
      <c r="G1287" s="12"/>
      <c r="H1287" s="426"/>
      <c r="I1287" s="426"/>
    </row>
    <row r="1288" spans="1:10" ht="19.5" customHeight="1" x14ac:dyDescent="0.25">
      <c r="C1288" s="418"/>
      <c r="D1288" s="7"/>
      <c r="E1288" s="7"/>
      <c r="F1288" s="7"/>
      <c r="G1288" s="7"/>
      <c r="H1288" s="7"/>
      <c r="I1288" s="7"/>
    </row>
    <row r="1289" spans="1:10" ht="19.5" customHeight="1" x14ac:dyDescent="0.25">
      <c r="C1289" s="418"/>
      <c r="D1289" s="7"/>
      <c r="E1289" s="7"/>
      <c r="F1289" s="426" t="s">
        <v>129</v>
      </c>
      <c r="G1289" s="7"/>
      <c r="H1289" s="7"/>
      <c r="I1289" s="7"/>
    </row>
    <row r="1290" spans="1:10" ht="19.5" customHeight="1" x14ac:dyDescent="0.25">
      <c r="C1290" s="418"/>
      <c r="D1290" s="7"/>
      <c r="E1290" s="7"/>
      <c r="F1290" s="426"/>
      <c r="G1290" s="7"/>
      <c r="H1290" s="7"/>
      <c r="I1290" s="7"/>
    </row>
    <row r="1291" spans="1:10" ht="19.5" customHeight="1" x14ac:dyDescent="0.25">
      <c r="C1291" s="417" t="s">
        <v>128</v>
      </c>
      <c r="D1291" s="418"/>
      <c r="E1291" s="418"/>
      <c r="F1291" s="419"/>
      <c r="G1291" s="419"/>
      <c r="H1291" s="420"/>
      <c r="I1291" s="420"/>
    </row>
    <row r="1292" spans="1:10" ht="19.5" customHeight="1" x14ac:dyDescent="0.25">
      <c r="C1292" s="418"/>
      <c r="D1292" s="6"/>
      <c r="E1292" s="6"/>
      <c r="F1292" s="6"/>
      <c r="G1292" s="6"/>
      <c r="H1292" s="422"/>
      <c r="I1292" s="422"/>
    </row>
    <row r="1293" spans="1:10" ht="19.5" customHeight="1" thickBot="1" x14ac:dyDescent="0.3">
      <c r="C1293" s="261">
        <f>Qualifs!F73</f>
        <v>19</v>
      </c>
      <c r="D1293" s="6"/>
      <c r="E1293" s="6"/>
      <c r="F1293" s="6"/>
      <c r="G1293" s="6"/>
      <c r="H1293" s="422"/>
      <c r="I1293" s="422"/>
    </row>
    <row r="1294" spans="1:10" ht="19.5" customHeight="1" thickBot="1" x14ac:dyDescent="0.3">
      <c r="C1294" s="423" t="str">
        <f>$C$943</f>
        <v>Série 3</v>
      </c>
      <c r="D1294" s="6"/>
      <c r="E1294" s="6"/>
      <c r="F1294" s="6"/>
      <c r="G1294" s="6"/>
      <c r="H1294" s="422"/>
      <c r="I1294" s="422"/>
    </row>
    <row r="1295" spans="1:10" ht="19.5" customHeight="1" thickBot="1" x14ac:dyDescent="0.3">
      <c r="A1295" s="6">
        <f>A1277+1</f>
        <v>67</v>
      </c>
      <c r="C1295" s="423" t="str">
        <f>VLOOKUP(A1295,nom,2,FALSE)</f>
        <v/>
      </c>
      <c r="D1295" s="425"/>
      <c r="E1295" s="425">
        <v>1</v>
      </c>
      <c r="F1295" s="425">
        <v>2</v>
      </c>
      <c r="G1295" s="425">
        <v>3</v>
      </c>
      <c r="H1295" s="426" t="s">
        <v>129</v>
      </c>
      <c r="I1295" s="426" t="s">
        <v>130</v>
      </c>
    </row>
    <row r="1296" spans="1:10" ht="19.5" customHeight="1" x14ac:dyDescent="0.25">
      <c r="C1296" s="423"/>
      <c r="D1296" s="12" t="s">
        <v>131</v>
      </c>
      <c r="E1296" s="12"/>
      <c r="F1296" s="12"/>
      <c r="G1296" s="12"/>
      <c r="H1296" s="426"/>
      <c r="I1296" s="12"/>
    </row>
    <row r="1297" spans="3:10" ht="19.5" customHeight="1" x14ac:dyDescent="0.25">
      <c r="C1297" s="418"/>
      <c r="D1297" s="12" t="s">
        <v>132</v>
      </c>
      <c r="E1297" s="12"/>
      <c r="F1297" s="12"/>
      <c r="G1297" s="12"/>
      <c r="H1297" s="426"/>
      <c r="I1297" s="426"/>
    </row>
    <row r="1298" spans="3:10" ht="19.5" customHeight="1" x14ac:dyDescent="0.25">
      <c r="C1298" s="418"/>
      <c r="D1298" s="12" t="s">
        <v>133</v>
      </c>
      <c r="E1298" s="12"/>
      <c r="F1298" s="12"/>
      <c r="G1298" s="12"/>
      <c r="H1298" s="426"/>
      <c r="I1298" s="426"/>
    </row>
    <row r="1299" spans="3:10" ht="19.5" customHeight="1" x14ac:dyDescent="0.25">
      <c r="C1299" s="418"/>
      <c r="D1299" s="12" t="s">
        <v>134</v>
      </c>
      <c r="E1299" s="12"/>
      <c r="F1299" s="12"/>
      <c r="G1299" s="12"/>
      <c r="H1299" s="426"/>
      <c r="I1299" s="426"/>
    </row>
    <row r="1300" spans="3:10" ht="19.5" customHeight="1" x14ac:dyDescent="0.25">
      <c r="C1300" s="418"/>
      <c r="D1300" s="12" t="s">
        <v>135</v>
      </c>
      <c r="E1300" s="12"/>
      <c r="F1300" s="12"/>
      <c r="G1300" s="12"/>
      <c r="H1300" s="426"/>
      <c r="I1300" s="426"/>
    </row>
    <row r="1301" spans="3:10" ht="19.5" customHeight="1" x14ac:dyDescent="0.25">
      <c r="C1301" s="418"/>
      <c r="D1301" s="12" t="s">
        <v>136</v>
      </c>
      <c r="E1301" s="12"/>
      <c r="F1301" s="12"/>
      <c r="G1301" s="12"/>
      <c r="H1301" s="426"/>
      <c r="I1301" s="426"/>
      <c r="J1301" s="427"/>
    </row>
    <row r="1302" spans="3:10" ht="19.5" customHeight="1" x14ac:dyDescent="0.25">
      <c r="C1302" s="418"/>
      <c r="D1302" s="12" t="s">
        <v>137</v>
      </c>
      <c r="E1302" s="12"/>
      <c r="F1302" s="12"/>
      <c r="G1302" s="12"/>
      <c r="H1302" s="426"/>
      <c r="I1302" s="426"/>
      <c r="J1302" s="427"/>
    </row>
    <row r="1303" spans="3:10" ht="19.5" customHeight="1" x14ac:dyDescent="0.25">
      <c r="C1303" s="418"/>
      <c r="D1303" s="12" t="s">
        <v>138</v>
      </c>
      <c r="E1303" s="12"/>
      <c r="F1303" s="12"/>
      <c r="G1303" s="12"/>
      <c r="H1303" s="426"/>
      <c r="I1303" s="426"/>
      <c r="J1303" s="427"/>
    </row>
    <row r="1304" spans="3:10" ht="19.5" customHeight="1" x14ac:dyDescent="0.25">
      <c r="C1304" s="418"/>
      <c r="D1304" s="12" t="s">
        <v>139</v>
      </c>
      <c r="E1304" s="12"/>
      <c r="F1304" s="12"/>
      <c r="G1304" s="12"/>
      <c r="H1304" s="426"/>
      <c r="I1304" s="426"/>
      <c r="J1304" s="427"/>
    </row>
    <row r="1305" spans="3:10" ht="19.5" customHeight="1" x14ac:dyDescent="0.25">
      <c r="C1305" s="418"/>
      <c r="D1305" s="12" t="s">
        <v>140</v>
      </c>
      <c r="E1305" s="12"/>
      <c r="F1305" s="12"/>
      <c r="G1305" s="12"/>
      <c r="H1305" s="426"/>
      <c r="I1305" s="426"/>
    </row>
    <row r="1306" spans="3:10" ht="19.5" customHeight="1" x14ac:dyDescent="0.25">
      <c r="C1306" s="418"/>
      <c r="D1306" s="7"/>
      <c r="E1306" s="7"/>
      <c r="F1306" s="7"/>
      <c r="G1306" s="7"/>
      <c r="H1306" s="7"/>
      <c r="I1306" s="7"/>
    </row>
    <row r="1307" spans="3:10" ht="19.5" customHeight="1" x14ac:dyDescent="0.25">
      <c r="C1307" s="418"/>
      <c r="D1307" s="7"/>
      <c r="E1307" s="7"/>
      <c r="F1307" s="426" t="s">
        <v>129</v>
      </c>
      <c r="G1307" s="7"/>
      <c r="H1307" s="7"/>
      <c r="I1307" s="7"/>
    </row>
    <row r="1308" spans="3:10" ht="19.5" customHeight="1" x14ac:dyDescent="0.25">
      <c r="C1308" s="418"/>
      <c r="D1308" s="7"/>
      <c r="E1308" s="7"/>
      <c r="F1308" s="426"/>
      <c r="G1308" s="7"/>
      <c r="H1308" s="7"/>
      <c r="I1308" s="7"/>
    </row>
    <row r="1309" spans="3:10" ht="19.5" customHeight="1" x14ac:dyDescent="0.25">
      <c r="C1309" s="418"/>
      <c r="D1309" s="7"/>
      <c r="E1309" s="7"/>
      <c r="F1309" s="7"/>
      <c r="G1309" s="7"/>
      <c r="H1309" s="7"/>
      <c r="I1309" s="7"/>
    </row>
    <row r="1310" spans="3:10" ht="19.5" customHeight="1" x14ac:dyDescent="0.25">
      <c r="C1310" s="418"/>
      <c r="D1310" s="7"/>
      <c r="E1310" s="7"/>
      <c r="F1310" s="7"/>
      <c r="G1310" s="7"/>
      <c r="H1310" s="7"/>
      <c r="I1310" s="7"/>
    </row>
    <row r="1311" spans="3:10" ht="19.5" customHeight="1" x14ac:dyDescent="0.25">
      <c r="H1311" s="421"/>
      <c r="I1311" s="421"/>
    </row>
    <row r="1312" spans="3:10" ht="19.5" customHeight="1" x14ac:dyDescent="0.25">
      <c r="C1312" s="417" t="s">
        <v>128</v>
      </c>
      <c r="D1312" s="418"/>
      <c r="E1312" s="418"/>
      <c r="F1312" s="419"/>
      <c r="G1312" s="419"/>
      <c r="H1312" s="420"/>
      <c r="I1312" s="420"/>
    </row>
    <row r="1313" spans="1:10" ht="19.5" customHeight="1" x14ac:dyDescent="0.25">
      <c r="C1313" s="418"/>
      <c r="D1313" s="6"/>
      <c r="E1313" s="6"/>
      <c r="F1313" s="6"/>
      <c r="G1313" s="6"/>
      <c r="H1313" s="422"/>
      <c r="I1313" s="422"/>
    </row>
    <row r="1314" spans="1:10" ht="19.5" customHeight="1" thickBot="1" x14ac:dyDescent="0.3">
      <c r="C1314" s="261">
        <f>Qualifs!F74</f>
        <v>20</v>
      </c>
      <c r="D1314" s="6"/>
      <c r="E1314" s="6"/>
      <c r="F1314" s="6"/>
      <c r="G1314" s="6"/>
      <c r="H1314" s="422"/>
      <c r="I1314" s="422"/>
    </row>
    <row r="1315" spans="1:10" ht="19.5" customHeight="1" thickBot="1" x14ac:dyDescent="0.3">
      <c r="C1315" s="423" t="str">
        <f>$C$943</f>
        <v>Série 3</v>
      </c>
      <c r="D1315" s="6"/>
      <c r="E1315" s="6"/>
      <c r="F1315" s="6"/>
      <c r="G1315" s="6"/>
      <c r="H1315" s="422"/>
      <c r="I1315" s="422"/>
    </row>
    <row r="1316" spans="1:10" ht="19.5" customHeight="1" thickBot="1" x14ac:dyDescent="0.3">
      <c r="A1316" s="6">
        <f>A1295+1</f>
        <v>68</v>
      </c>
      <c r="C1316" s="423" t="str">
        <f>VLOOKUP(A1316,nom,2,FALSE)</f>
        <v/>
      </c>
      <c r="D1316" s="425"/>
      <c r="E1316" s="425">
        <v>1</v>
      </c>
      <c r="F1316" s="425">
        <v>2</v>
      </c>
      <c r="G1316" s="425">
        <v>3</v>
      </c>
      <c r="H1316" s="426" t="s">
        <v>129</v>
      </c>
      <c r="I1316" s="426" t="s">
        <v>130</v>
      </c>
    </row>
    <row r="1317" spans="1:10" ht="19.5" customHeight="1" x14ac:dyDescent="0.25">
      <c r="C1317" s="423"/>
      <c r="D1317" s="12" t="s">
        <v>131</v>
      </c>
      <c r="E1317" s="12"/>
      <c r="F1317" s="12"/>
      <c r="G1317" s="12"/>
      <c r="H1317" s="426"/>
      <c r="I1317" s="12"/>
    </row>
    <row r="1318" spans="1:10" ht="19.5" customHeight="1" x14ac:dyDescent="0.25">
      <c r="C1318" s="418"/>
      <c r="D1318" s="12" t="s">
        <v>132</v>
      </c>
      <c r="E1318" s="12"/>
      <c r="F1318" s="12"/>
      <c r="G1318" s="12"/>
      <c r="H1318" s="426"/>
      <c r="I1318" s="426"/>
    </row>
    <row r="1319" spans="1:10" ht="19.5" customHeight="1" x14ac:dyDescent="0.25">
      <c r="C1319" s="418"/>
      <c r="D1319" s="12" t="s">
        <v>133</v>
      </c>
      <c r="E1319" s="12"/>
      <c r="F1319" s="12"/>
      <c r="G1319" s="12"/>
      <c r="H1319" s="426"/>
      <c r="I1319" s="426"/>
    </row>
    <row r="1320" spans="1:10" ht="19.5" customHeight="1" x14ac:dyDescent="0.25">
      <c r="C1320" s="418"/>
      <c r="D1320" s="12" t="s">
        <v>134</v>
      </c>
      <c r="E1320" s="12"/>
      <c r="F1320" s="12"/>
      <c r="G1320" s="12"/>
      <c r="H1320" s="426"/>
      <c r="I1320" s="426"/>
    </row>
    <row r="1321" spans="1:10" ht="19.5" customHeight="1" x14ac:dyDescent="0.25">
      <c r="C1321" s="418"/>
      <c r="D1321" s="12" t="s">
        <v>135</v>
      </c>
      <c r="E1321" s="12"/>
      <c r="F1321" s="12"/>
      <c r="G1321" s="12"/>
      <c r="H1321" s="426"/>
      <c r="I1321" s="426"/>
    </row>
    <row r="1322" spans="1:10" ht="19.5" customHeight="1" x14ac:dyDescent="0.25">
      <c r="C1322" s="418"/>
      <c r="D1322" s="12" t="s">
        <v>136</v>
      </c>
      <c r="E1322" s="12"/>
      <c r="F1322" s="12"/>
      <c r="G1322" s="12"/>
      <c r="H1322" s="426"/>
      <c r="I1322" s="426"/>
      <c r="J1322" s="427"/>
    </row>
    <row r="1323" spans="1:10" ht="19.5" customHeight="1" x14ac:dyDescent="0.25">
      <c r="C1323" s="418"/>
      <c r="D1323" s="12" t="s">
        <v>137</v>
      </c>
      <c r="E1323" s="12"/>
      <c r="F1323" s="12"/>
      <c r="G1323" s="12"/>
      <c r="H1323" s="426"/>
      <c r="I1323" s="426"/>
      <c r="J1323" s="427"/>
    </row>
    <row r="1324" spans="1:10" ht="19.5" customHeight="1" x14ac:dyDescent="0.25">
      <c r="C1324" s="418"/>
      <c r="D1324" s="12" t="s">
        <v>138</v>
      </c>
      <c r="E1324" s="12"/>
      <c r="F1324" s="12"/>
      <c r="G1324" s="12"/>
      <c r="H1324" s="426"/>
      <c r="I1324" s="426"/>
      <c r="J1324" s="427"/>
    </row>
    <row r="1325" spans="1:10" ht="19.5" customHeight="1" x14ac:dyDescent="0.25">
      <c r="C1325" s="418"/>
      <c r="D1325" s="12" t="s">
        <v>139</v>
      </c>
      <c r="E1325" s="12"/>
      <c r="F1325" s="12"/>
      <c r="G1325" s="12"/>
      <c r="H1325" s="426"/>
      <c r="I1325" s="426"/>
      <c r="J1325" s="427"/>
    </row>
    <row r="1326" spans="1:10" ht="19.5" customHeight="1" x14ac:dyDescent="0.25">
      <c r="C1326" s="418"/>
      <c r="D1326" s="12" t="s">
        <v>140</v>
      </c>
      <c r="E1326" s="12"/>
      <c r="F1326" s="12"/>
      <c r="G1326" s="12"/>
      <c r="H1326" s="426"/>
      <c r="I1326" s="426"/>
    </row>
    <row r="1327" spans="1:10" ht="19.5" customHeight="1" x14ac:dyDescent="0.25">
      <c r="C1327" s="418"/>
      <c r="D1327" s="7"/>
      <c r="E1327" s="7"/>
      <c r="F1327" s="7"/>
      <c r="G1327" s="7"/>
      <c r="H1327" s="7"/>
      <c r="I1327" s="7"/>
    </row>
    <row r="1328" spans="1:10" ht="19.5" customHeight="1" x14ac:dyDescent="0.25">
      <c r="C1328" s="418"/>
      <c r="D1328" s="7"/>
      <c r="E1328" s="7"/>
      <c r="F1328" s="426" t="s">
        <v>129</v>
      </c>
      <c r="G1328" s="7"/>
      <c r="H1328" s="7"/>
      <c r="I1328" s="7"/>
    </row>
    <row r="1329" spans="1:10" ht="19.5" customHeight="1" x14ac:dyDescent="0.25">
      <c r="C1329" s="418"/>
      <c r="D1329" s="7"/>
      <c r="E1329" s="7"/>
      <c r="F1329" s="426"/>
      <c r="G1329" s="7"/>
      <c r="H1329" s="7"/>
      <c r="I1329" s="7"/>
    </row>
    <row r="1330" spans="1:10" ht="19.5" customHeight="1" x14ac:dyDescent="0.25">
      <c r="C1330" s="417" t="s">
        <v>128</v>
      </c>
      <c r="D1330" s="418"/>
      <c r="E1330" s="418"/>
      <c r="F1330" s="419"/>
      <c r="G1330" s="419"/>
      <c r="H1330" s="420"/>
      <c r="I1330" s="420"/>
    </row>
    <row r="1331" spans="1:10" ht="19.5" customHeight="1" x14ac:dyDescent="0.25">
      <c r="C1331" s="418"/>
      <c r="D1331" s="6"/>
      <c r="E1331" s="6"/>
      <c r="F1331" s="6"/>
      <c r="G1331" s="6"/>
      <c r="H1331" s="422"/>
      <c r="I1331" s="422"/>
    </row>
    <row r="1332" spans="1:10" ht="19.5" customHeight="1" thickBot="1" x14ac:dyDescent="0.3">
      <c r="C1332" s="261">
        <f>Qualifs!F75</f>
        <v>21</v>
      </c>
      <c r="D1332" s="6"/>
      <c r="E1332" s="6"/>
      <c r="F1332" s="6"/>
      <c r="G1332" s="6"/>
      <c r="H1332" s="422"/>
      <c r="I1332" s="422"/>
    </row>
    <row r="1333" spans="1:10" ht="19.5" customHeight="1" thickBot="1" x14ac:dyDescent="0.3">
      <c r="C1333" s="423" t="str">
        <f>$C$943</f>
        <v>Série 3</v>
      </c>
      <c r="D1333" s="6"/>
      <c r="E1333" s="6"/>
      <c r="F1333" s="6"/>
      <c r="G1333" s="6"/>
      <c r="H1333" s="422"/>
      <c r="I1333" s="422"/>
    </row>
    <row r="1334" spans="1:10" ht="19.5" customHeight="1" thickBot="1" x14ac:dyDescent="0.3">
      <c r="A1334" s="6">
        <v>69</v>
      </c>
      <c r="C1334" s="423" t="str">
        <f>VLOOKUP(A1334,nom,2,FALSE)</f>
        <v/>
      </c>
      <c r="D1334" s="425"/>
      <c r="E1334" s="425">
        <v>1</v>
      </c>
      <c r="F1334" s="425">
        <v>2</v>
      </c>
      <c r="G1334" s="425">
        <v>3</v>
      </c>
      <c r="H1334" s="426" t="s">
        <v>129</v>
      </c>
      <c r="I1334" s="426" t="s">
        <v>130</v>
      </c>
    </row>
    <row r="1335" spans="1:10" ht="19.5" customHeight="1" x14ac:dyDescent="0.25">
      <c r="C1335" s="423"/>
      <c r="D1335" s="12" t="s">
        <v>131</v>
      </c>
      <c r="E1335" s="12"/>
      <c r="F1335" s="12"/>
      <c r="G1335" s="12"/>
      <c r="H1335" s="426"/>
      <c r="I1335" s="12"/>
    </row>
    <row r="1336" spans="1:10" ht="19.5" customHeight="1" x14ac:dyDescent="0.25">
      <c r="C1336" s="418"/>
      <c r="D1336" s="12" t="s">
        <v>132</v>
      </c>
      <c r="E1336" s="12"/>
      <c r="F1336" s="12"/>
      <c r="G1336" s="12"/>
      <c r="H1336" s="426"/>
      <c r="I1336" s="426"/>
    </row>
    <row r="1337" spans="1:10" ht="19.5" customHeight="1" x14ac:dyDescent="0.25">
      <c r="C1337" s="418"/>
      <c r="D1337" s="12" t="s">
        <v>133</v>
      </c>
      <c r="E1337" s="12"/>
      <c r="F1337" s="12"/>
      <c r="G1337" s="12"/>
      <c r="H1337" s="426"/>
      <c r="I1337" s="426"/>
    </row>
    <row r="1338" spans="1:10" ht="19.5" customHeight="1" x14ac:dyDescent="0.25">
      <c r="C1338" s="418"/>
      <c r="D1338" s="12" t="s">
        <v>134</v>
      </c>
      <c r="E1338" s="12"/>
      <c r="F1338" s="12"/>
      <c r="G1338" s="12"/>
      <c r="H1338" s="426"/>
      <c r="I1338" s="426"/>
    </row>
    <row r="1339" spans="1:10" ht="19.5" customHeight="1" x14ac:dyDescent="0.25">
      <c r="C1339" s="418"/>
      <c r="D1339" s="12" t="s">
        <v>135</v>
      </c>
      <c r="E1339" s="12"/>
      <c r="F1339" s="12"/>
      <c r="G1339" s="12"/>
      <c r="H1339" s="426"/>
      <c r="I1339" s="426"/>
    </row>
    <row r="1340" spans="1:10" ht="19.5" customHeight="1" x14ac:dyDescent="0.25">
      <c r="C1340" s="418"/>
      <c r="D1340" s="12" t="s">
        <v>136</v>
      </c>
      <c r="E1340" s="12"/>
      <c r="F1340" s="12"/>
      <c r="G1340" s="12"/>
      <c r="H1340" s="426"/>
      <c r="I1340" s="426"/>
      <c r="J1340" s="427"/>
    </row>
    <row r="1341" spans="1:10" ht="19.5" customHeight="1" x14ac:dyDescent="0.25">
      <c r="C1341" s="418"/>
      <c r="D1341" s="12" t="s">
        <v>137</v>
      </c>
      <c r="E1341" s="12"/>
      <c r="F1341" s="12"/>
      <c r="G1341" s="12"/>
      <c r="H1341" s="426"/>
      <c r="I1341" s="426"/>
      <c r="J1341" s="427"/>
    </row>
    <row r="1342" spans="1:10" ht="19.5" customHeight="1" x14ac:dyDescent="0.25">
      <c r="C1342" s="418"/>
      <c r="D1342" s="12" t="s">
        <v>138</v>
      </c>
      <c r="E1342" s="12"/>
      <c r="F1342" s="12"/>
      <c r="G1342" s="12"/>
      <c r="H1342" s="426"/>
      <c r="I1342" s="426"/>
      <c r="J1342" s="427"/>
    </row>
    <row r="1343" spans="1:10" ht="19.5" customHeight="1" x14ac:dyDescent="0.25">
      <c r="C1343" s="418"/>
      <c r="D1343" s="12" t="s">
        <v>139</v>
      </c>
      <c r="E1343" s="12"/>
      <c r="F1343" s="12"/>
      <c r="G1343" s="12"/>
      <c r="H1343" s="426"/>
      <c r="I1343" s="426"/>
      <c r="J1343" s="427"/>
    </row>
    <row r="1344" spans="1:10" ht="19.5" customHeight="1" x14ac:dyDescent="0.25">
      <c r="C1344" s="418"/>
      <c r="D1344" s="12" t="s">
        <v>140</v>
      </c>
      <c r="E1344" s="12"/>
      <c r="F1344" s="12"/>
      <c r="G1344" s="12"/>
      <c r="H1344" s="426"/>
      <c r="I1344" s="426"/>
    </row>
    <row r="1345" spans="1:9" ht="19.5" customHeight="1" x14ac:dyDescent="0.25">
      <c r="C1345" s="418"/>
      <c r="D1345" s="7"/>
      <c r="E1345" s="7"/>
      <c r="F1345" s="7"/>
      <c r="G1345" s="7"/>
      <c r="H1345" s="7"/>
      <c r="I1345" s="7"/>
    </row>
    <row r="1346" spans="1:9" ht="19.5" customHeight="1" x14ac:dyDescent="0.25">
      <c r="C1346" s="418"/>
      <c r="D1346" s="7"/>
      <c r="E1346" s="7"/>
      <c r="F1346" s="426" t="s">
        <v>129</v>
      </c>
      <c r="G1346" s="7"/>
      <c r="H1346" s="7"/>
      <c r="I1346" s="7"/>
    </row>
    <row r="1347" spans="1:9" ht="19.5" customHeight="1" x14ac:dyDescent="0.25">
      <c r="C1347" s="418"/>
      <c r="D1347" s="7"/>
      <c r="E1347" s="7"/>
      <c r="F1347" s="426"/>
      <c r="G1347" s="7"/>
      <c r="H1347" s="7"/>
      <c r="I1347" s="7"/>
    </row>
    <row r="1348" spans="1:9" ht="19.5" customHeight="1" x14ac:dyDescent="0.25">
      <c r="C1348" s="418"/>
      <c r="D1348" s="7"/>
      <c r="E1348" s="7"/>
      <c r="F1348" s="7"/>
      <c r="G1348" s="7"/>
      <c r="H1348" s="7"/>
      <c r="I1348" s="7"/>
    </row>
    <row r="1349" spans="1:9" ht="19.5" customHeight="1" x14ac:dyDescent="0.25">
      <c r="C1349" s="418"/>
      <c r="D1349" s="7"/>
      <c r="E1349" s="7"/>
      <c r="F1349" s="7"/>
      <c r="G1349" s="7"/>
      <c r="H1349" s="7"/>
      <c r="I1349" s="7"/>
    </row>
    <row r="1350" spans="1:9" ht="19.5" customHeight="1" x14ac:dyDescent="0.25">
      <c r="H1350" s="421"/>
      <c r="I1350" s="421"/>
    </row>
    <row r="1351" spans="1:9" ht="19.5" customHeight="1" x14ac:dyDescent="0.25">
      <c r="C1351" s="417" t="s">
        <v>128</v>
      </c>
      <c r="D1351" s="418"/>
      <c r="E1351" s="418"/>
      <c r="F1351" s="419"/>
      <c r="G1351" s="419"/>
      <c r="H1351" s="420"/>
      <c r="I1351" s="420"/>
    </row>
    <row r="1352" spans="1:9" ht="19.5" customHeight="1" x14ac:dyDescent="0.25">
      <c r="C1352" s="418"/>
      <c r="D1352" s="6"/>
      <c r="E1352" s="6"/>
      <c r="F1352" s="6"/>
      <c r="G1352" s="6"/>
      <c r="H1352" s="422"/>
      <c r="I1352" s="422"/>
    </row>
    <row r="1353" spans="1:9" ht="19.5" customHeight="1" thickBot="1" x14ac:dyDescent="0.3">
      <c r="C1353" s="261">
        <f>Qualifs!F76</f>
        <v>22</v>
      </c>
      <c r="D1353" s="6"/>
      <c r="E1353" s="6"/>
      <c r="F1353" s="6"/>
      <c r="G1353" s="6"/>
      <c r="H1353" s="422"/>
      <c r="I1353" s="422"/>
    </row>
    <row r="1354" spans="1:9" ht="19.5" customHeight="1" thickBot="1" x14ac:dyDescent="0.3">
      <c r="C1354" s="423" t="str">
        <f>$C$943</f>
        <v>Série 3</v>
      </c>
      <c r="D1354" s="6"/>
      <c r="E1354" s="6"/>
      <c r="F1354" s="6"/>
      <c r="G1354" s="6"/>
      <c r="H1354" s="422"/>
      <c r="I1354" s="422"/>
    </row>
    <row r="1355" spans="1:9" ht="19.5" customHeight="1" thickBot="1" x14ac:dyDescent="0.3">
      <c r="A1355" s="6">
        <f>A1334+1</f>
        <v>70</v>
      </c>
      <c r="C1355" s="423" t="str">
        <f>VLOOKUP(A1355,nom,2,FALSE)</f>
        <v/>
      </c>
      <c r="D1355" s="425"/>
      <c r="E1355" s="425">
        <v>1</v>
      </c>
      <c r="F1355" s="425">
        <v>2</v>
      </c>
      <c r="G1355" s="425">
        <v>3</v>
      </c>
      <c r="H1355" s="426" t="s">
        <v>129</v>
      </c>
      <c r="I1355" s="426" t="s">
        <v>130</v>
      </c>
    </row>
    <row r="1356" spans="1:9" ht="19.5" customHeight="1" x14ac:dyDescent="0.25">
      <c r="C1356" s="423"/>
      <c r="D1356" s="12" t="s">
        <v>131</v>
      </c>
      <c r="E1356" s="12"/>
      <c r="F1356" s="12"/>
      <c r="G1356" s="12"/>
      <c r="H1356" s="426"/>
      <c r="I1356" s="12"/>
    </row>
    <row r="1357" spans="1:9" ht="19.5" customHeight="1" x14ac:dyDescent="0.25">
      <c r="C1357" s="418"/>
      <c r="D1357" s="12" t="s">
        <v>132</v>
      </c>
      <c r="E1357" s="12"/>
      <c r="F1357" s="12"/>
      <c r="G1357" s="12"/>
      <c r="H1357" s="426"/>
      <c r="I1357" s="426"/>
    </row>
    <row r="1358" spans="1:9" ht="19.5" customHeight="1" x14ac:dyDescent="0.25">
      <c r="C1358" s="418"/>
      <c r="D1358" s="12" t="s">
        <v>133</v>
      </c>
      <c r="E1358" s="12"/>
      <c r="F1358" s="12"/>
      <c r="G1358" s="12"/>
      <c r="H1358" s="426"/>
      <c r="I1358" s="426"/>
    </row>
    <row r="1359" spans="1:9" ht="19.5" customHeight="1" x14ac:dyDescent="0.25">
      <c r="C1359" s="418"/>
      <c r="D1359" s="12" t="s">
        <v>134</v>
      </c>
      <c r="E1359" s="12"/>
      <c r="F1359" s="12"/>
      <c r="G1359" s="12"/>
      <c r="H1359" s="426"/>
      <c r="I1359" s="426"/>
    </row>
    <row r="1360" spans="1:9" ht="19.5" customHeight="1" x14ac:dyDescent="0.25">
      <c r="C1360" s="418"/>
      <c r="D1360" s="12" t="s">
        <v>135</v>
      </c>
      <c r="E1360" s="12"/>
      <c r="F1360" s="12"/>
      <c r="G1360" s="12"/>
      <c r="H1360" s="426"/>
      <c r="I1360" s="426"/>
    </row>
    <row r="1361" spans="1:10" ht="19.5" customHeight="1" x14ac:dyDescent="0.25">
      <c r="C1361" s="418"/>
      <c r="D1361" s="12" t="s">
        <v>136</v>
      </c>
      <c r="E1361" s="12"/>
      <c r="F1361" s="12"/>
      <c r="G1361" s="12"/>
      <c r="H1361" s="426"/>
      <c r="I1361" s="426"/>
      <c r="J1361" s="427"/>
    </row>
    <row r="1362" spans="1:10" ht="19.5" customHeight="1" x14ac:dyDescent="0.25">
      <c r="C1362" s="418"/>
      <c r="D1362" s="12" t="s">
        <v>137</v>
      </c>
      <c r="E1362" s="12"/>
      <c r="F1362" s="12"/>
      <c r="G1362" s="12"/>
      <c r="H1362" s="426"/>
      <c r="I1362" s="426"/>
      <c r="J1362" s="427"/>
    </row>
    <row r="1363" spans="1:10" ht="19.5" customHeight="1" x14ac:dyDescent="0.25">
      <c r="C1363" s="418"/>
      <c r="D1363" s="12" t="s">
        <v>138</v>
      </c>
      <c r="E1363" s="12"/>
      <c r="F1363" s="12"/>
      <c r="G1363" s="12"/>
      <c r="H1363" s="426"/>
      <c r="I1363" s="426"/>
      <c r="J1363" s="427"/>
    </row>
    <row r="1364" spans="1:10" ht="19.5" customHeight="1" x14ac:dyDescent="0.25">
      <c r="C1364" s="418"/>
      <c r="D1364" s="12" t="s">
        <v>139</v>
      </c>
      <c r="E1364" s="12"/>
      <c r="F1364" s="12"/>
      <c r="G1364" s="12"/>
      <c r="H1364" s="426"/>
      <c r="I1364" s="426"/>
      <c r="J1364" s="427"/>
    </row>
    <row r="1365" spans="1:10" ht="19.5" customHeight="1" x14ac:dyDescent="0.25">
      <c r="C1365" s="418"/>
      <c r="D1365" s="12" t="s">
        <v>140</v>
      </c>
      <c r="E1365" s="12"/>
      <c r="F1365" s="12"/>
      <c r="G1365" s="12"/>
      <c r="H1365" s="426"/>
      <c r="I1365" s="426"/>
    </row>
    <row r="1366" spans="1:10" ht="19.5" customHeight="1" x14ac:dyDescent="0.25">
      <c r="C1366" s="418"/>
      <c r="D1366" s="7"/>
      <c r="E1366" s="7"/>
      <c r="F1366" s="7"/>
      <c r="G1366" s="7"/>
      <c r="H1366" s="7"/>
      <c r="I1366" s="7"/>
    </row>
    <row r="1367" spans="1:10" ht="19.5" customHeight="1" x14ac:dyDescent="0.25">
      <c r="C1367" s="418"/>
      <c r="D1367" s="7"/>
      <c r="E1367" s="7"/>
      <c r="F1367" s="426" t="s">
        <v>129</v>
      </c>
      <c r="G1367" s="7"/>
      <c r="H1367" s="7"/>
      <c r="I1367" s="7"/>
    </row>
    <row r="1368" spans="1:10" ht="19.5" customHeight="1" x14ac:dyDescent="0.25">
      <c r="C1368" s="418"/>
      <c r="D1368" s="7"/>
      <c r="E1368" s="7"/>
      <c r="F1368" s="426"/>
      <c r="G1368" s="7"/>
      <c r="H1368" s="7"/>
      <c r="I1368" s="7"/>
    </row>
    <row r="1369" spans="1:10" ht="19.5" customHeight="1" x14ac:dyDescent="0.25">
      <c r="C1369" s="417" t="s">
        <v>128</v>
      </c>
      <c r="D1369" s="418"/>
      <c r="E1369" s="418"/>
      <c r="F1369" s="419"/>
      <c r="G1369" s="419"/>
      <c r="H1369" s="420"/>
      <c r="I1369" s="420"/>
    </row>
    <row r="1370" spans="1:10" ht="19.5" customHeight="1" x14ac:dyDescent="0.25">
      <c r="C1370" s="418"/>
      <c r="D1370" s="6"/>
      <c r="E1370" s="6"/>
      <c r="F1370" s="6"/>
      <c r="G1370" s="6"/>
      <c r="H1370" s="422"/>
      <c r="I1370" s="422"/>
    </row>
    <row r="1371" spans="1:10" ht="19.5" customHeight="1" thickBot="1" x14ac:dyDescent="0.3">
      <c r="C1371" s="261">
        <f>Qualifs!F77</f>
        <v>23</v>
      </c>
      <c r="D1371" s="6"/>
      <c r="E1371" s="6"/>
      <c r="F1371" s="6"/>
      <c r="G1371" s="6"/>
      <c r="H1371" s="422"/>
      <c r="I1371" s="422"/>
    </row>
    <row r="1372" spans="1:10" ht="19.5" customHeight="1" thickBot="1" x14ac:dyDescent="0.3">
      <c r="C1372" s="423" t="str">
        <f>$C$943</f>
        <v>Série 3</v>
      </c>
      <c r="D1372" s="6"/>
      <c r="E1372" s="6"/>
      <c r="F1372" s="6"/>
      <c r="G1372" s="6"/>
      <c r="H1372" s="422"/>
      <c r="I1372" s="422"/>
    </row>
    <row r="1373" spans="1:10" ht="19.5" customHeight="1" thickBot="1" x14ac:dyDescent="0.3">
      <c r="A1373" s="6">
        <f>A1355+1</f>
        <v>71</v>
      </c>
      <c r="C1373" s="423" t="str">
        <f>VLOOKUP(A1373,nom,2,FALSE)</f>
        <v/>
      </c>
      <c r="D1373" s="425"/>
      <c r="E1373" s="425">
        <v>1</v>
      </c>
      <c r="F1373" s="425">
        <v>2</v>
      </c>
      <c r="G1373" s="425">
        <v>3</v>
      </c>
      <c r="H1373" s="426" t="s">
        <v>129</v>
      </c>
      <c r="I1373" s="426" t="s">
        <v>130</v>
      </c>
    </row>
    <row r="1374" spans="1:10" ht="19.5" customHeight="1" x14ac:dyDescent="0.25">
      <c r="C1374" s="423"/>
      <c r="D1374" s="12" t="s">
        <v>131</v>
      </c>
      <c r="E1374" s="12"/>
      <c r="F1374" s="12"/>
      <c r="G1374" s="12"/>
      <c r="H1374" s="426"/>
      <c r="I1374" s="12"/>
    </row>
    <row r="1375" spans="1:10" ht="19.5" customHeight="1" x14ac:dyDescent="0.25">
      <c r="C1375" s="418"/>
      <c r="D1375" s="12" t="s">
        <v>132</v>
      </c>
      <c r="E1375" s="12"/>
      <c r="F1375" s="12"/>
      <c r="G1375" s="12"/>
      <c r="H1375" s="426"/>
      <c r="I1375" s="426"/>
    </row>
    <row r="1376" spans="1:10" ht="19.5" customHeight="1" x14ac:dyDescent="0.25">
      <c r="C1376" s="418"/>
      <c r="D1376" s="12" t="s">
        <v>133</v>
      </c>
      <c r="E1376" s="12"/>
      <c r="F1376" s="12"/>
      <c r="G1376" s="12"/>
      <c r="H1376" s="426"/>
      <c r="I1376" s="426"/>
    </row>
    <row r="1377" spans="3:10" ht="19.5" customHeight="1" x14ac:dyDescent="0.25">
      <c r="C1377" s="418"/>
      <c r="D1377" s="12" t="s">
        <v>134</v>
      </c>
      <c r="E1377" s="12"/>
      <c r="F1377" s="12"/>
      <c r="G1377" s="12"/>
      <c r="H1377" s="426"/>
      <c r="I1377" s="426"/>
    </row>
    <row r="1378" spans="3:10" ht="19.5" customHeight="1" x14ac:dyDescent="0.25">
      <c r="C1378" s="418"/>
      <c r="D1378" s="12" t="s">
        <v>135</v>
      </c>
      <c r="E1378" s="12"/>
      <c r="F1378" s="12"/>
      <c r="G1378" s="12"/>
      <c r="H1378" s="426"/>
      <c r="I1378" s="426"/>
    </row>
    <row r="1379" spans="3:10" ht="19.5" customHeight="1" x14ac:dyDescent="0.25">
      <c r="C1379" s="418"/>
      <c r="D1379" s="12" t="s">
        <v>136</v>
      </c>
      <c r="E1379" s="12"/>
      <c r="F1379" s="12"/>
      <c r="G1379" s="12"/>
      <c r="H1379" s="426"/>
      <c r="I1379" s="426"/>
      <c r="J1379" s="427"/>
    </row>
    <row r="1380" spans="3:10" ht="19.5" customHeight="1" x14ac:dyDescent="0.25">
      <c r="C1380" s="418"/>
      <c r="D1380" s="12" t="s">
        <v>137</v>
      </c>
      <c r="E1380" s="12"/>
      <c r="F1380" s="12"/>
      <c r="G1380" s="12"/>
      <c r="H1380" s="426"/>
      <c r="I1380" s="426"/>
      <c r="J1380" s="427"/>
    </row>
    <row r="1381" spans="3:10" ht="19.5" customHeight="1" x14ac:dyDescent="0.25">
      <c r="C1381" s="418"/>
      <c r="D1381" s="12" t="s">
        <v>138</v>
      </c>
      <c r="E1381" s="12"/>
      <c r="F1381" s="12"/>
      <c r="G1381" s="12"/>
      <c r="H1381" s="426"/>
      <c r="I1381" s="426"/>
      <c r="J1381" s="427"/>
    </row>
    <row r="1382" spans="3:10" ht="19.5" customHeight="1" x14ac:dyDescent="0.25">
      <c r="C1382" s="418"/>
      <c r="D1382" s="12" t="s">
        <v>139</v>
      </c>
      <c r="E1382" s="12"/>
      <c r="F1382" s="12"/>
      <c r="G1382" s="12"/>
      <c r="H1382" s="426"/>
      <c r="I1382" s="426"/>
      <c r="J1382" s="427"/>
    </row>
    <row r="1383" spans="3:10" ht="19.5" customHeight="1" x14ac:dyDescent="0.25">
      <c r="C1383" s="418"/>
      <c r="D1383" s="12" t="s">
        <v>140</v>
      </c>
      <c r="E1383" s="12"/>
      <c r="F1383" s="12"/>
      <c r="G1383" s="12"/>
      <c r="H1383" s="426"/>
      <c r="I1383" s="426"/>
    </row>
    <row r="1384" spans="3:10" ht="19.5" customHeight="1" x14ac:dyDescent="0.25">
      <c r="C1384" s="418"/>
      <c r="D1384" s="7"/>
      <c r="E1384" s="7"/>
      <c r="F1384" s="7"/>
      <c r="G1384" s="7"/>
      <c r="H1384" s="7"/>
      <c r="I1384" s="7"/>
    </row>
    <row r="1385" spans="3:10" ht="19.5" customHeight="1" x14ac:dyDescent="0.25">
      <c r="C1385" s="418"/>
      <c r="D1385" s="7"/>
      <c r="E1385" s="7"/>
      <c r="F1385" s="426" t="s">
        <v>129</v>
      </c>
      <c r="G1385" s="7"/>
      <c r="H1385" s="7"/>
      <c r="I1385" s="7"/>
    </row>
    <row r="1386" spans="3:10" ht="19.5" customHeight="1" x14ac:dyDescent="0.25">
      <c r="C1386" s="418"/>
      <c r="D1386" s="7"/>
      <c r="E1386" s="7"/>
      <c r="F1386" s="426"/>
      <c r="G1386" s="7"/>
      <c r="H1386" s="7"/>
      <c r="I1386" s="7"/>
    </row>
    <row r="1387" spans="3:10" ht="19.5" customHeight="1" x14ac:dyDescent="0.25">
      <c r="C1387" s="418"/>
      <c r="D1387" s="7"/>
      <c r="E1387" s="7"/>
      <c r="F1387" s="7"/>
      <c r="G1387" s="7"/>
      <c r="H1387" s="7"/>
      <c r="I1387" s="7"/>
    </row>
    <row r="1388" spans="3:10" ht="19.5" customHeight="1" x14ac:dyDescent="0.25">
      <c r="C1388" s="418"/>
      <c r="D1388" s="7"/>
      <c r="E1388" s="7"/>
      <c r="F1388" s="7"/>
      <c r="G1388" s="7"/>
      <c r="H1388" s="7"/>
      <c r="I1388" s="7"/>
    </row>
    <row r="1389" spans="3:10" ht="19.5" customHeight="1" x14ac:dyDescent="0.25">
      <c r="H1389" s="421"/>
      <c r="I1389" s="421"/>
    </row>
    <row r="1390" spans="3:10" ht="19.5" customHeight="1" x14ac:dyDescent="0.25">
      <c r="C1390" s="417" t="s">
        <v>128</v>
      </c>
      <c r="D1390" s="418"/>
      <c r="E1390" s="418"/>
      <c r="F1390" s="419"/>
      <c r="G1390" s="419"/>
      <c r="H1390" s="420"/>
      <c r="I1390" s="420"/>
    </row>
    <row r="1391" spans="3:10" ht="19.5" customHeight="1" x14ac:dyDescent="0.25">
      <c r="C1391" s="418"/>
      <c r="D1391" s="6"/>
      <c r="E1391" s="6"/>
      <c r="F1391" s="6"/>
      <c r="G1391" s="6"/>
      <c r="H1391" s="422"/>
      <c r="I1391" s="422"/>
    </row>
    <row r="1392" spans="3:10" ht="19.5" customHeight="1" thickBot="1" x14ac:dyDescent="0.3">
      <c r="C1392" s="261">
        <f>Qualifs!F78</f>
        <v>24</v>
      </c>
      <c r="D1392" s="6"/>
      <c r="E1392" s="6"/>
      <c r="F1392" s="6"/>
      <c r="G1392" s="6"/>
      <c r="H1392" s="422"/>
      <c r="I1392" s="422"/>
    </row>
    <row r="1393" spans="1:10" ht="19.5" customHeight="1" thickBot="1" x14ac:dyDescent="0.3">
      <c r="C1393" s="423" t="str">
        <f>$C$943</f>
        <v>Série 3</v>
      </c>
      <c r="D1393" s="6"/>
      <c r="E1393" s="6"/>
      <c r="F1393" s="6"/>
      <c r="G1393" s="6"/>
      <c r="H1393" s="422"/>
      <c r="I1393" s="422"/>
    </row>
    <row r="1394" spans="1:10" ht="19.5" customHeight="1" thickBot="1" x14ac:dyDescent="0.3">
      <c r="A1394" s="6">
        <f>A1373+1</f>
        <v>72</v>
      </c>
      <c r="C1394" s="423" t="str">
        <f>VLOOKUP(A1394,nom,2,FALSE)</f>
        <v/>
      </c>
      <c r="D1394" s="425"/>
      <c r="E1394" s="425">
        <v>1</v>
      </c>
      <c r="F1394" s="425">
        <v>2</v>
      </c>
      <c r="G1394" s="425">
        <v>3</v>
      </c>
      <c r="H1394" s="426" t="s">
        <v>129</v>
      </c>
      <c r="I1394" s="426" t="s">
        <v>130</v>
      </c>
    </row>
    <row r="1395" spans="1:10" ht="19.5" customHeight="1" x14ac:dyDescent="0.25">
      <c r="C1395" s="423"/>
      <c r="D1395" s="12" t="s">
        <v>131</v>
      </c>
      <c r="E1395" s="12"/>
      <c r="F1395" s="12"/>
      <c r="G1395" s="12"/>
      <c r="H1395" s="426"/>
      <c r="I1395" s="12"/>
    </row>
    <row r="1396" spans="1:10" ht="19.5" customHeight="1" x14ac:dyDescent="0.25">
      <c r="C1396" s="418"/>
      <c r="D1396" s="12" t="s">
        <v>132</v>
      </c>
      <c r="E1396" s="12"/>
      <c r="F1396" s="12"/>
      <c r="G1396" s="12"/>
      <c r="H1396" s="426"/>
      <c r="I1396" s="426"/>
    </row>
    <row r="1397" spans="1:10" ht="19.5" customHeight="1" x14ac:dyDescent="0.25">
      <c r="C1397" s="418"/>
      <c r="D1397" s="12" t="s">
        <v>133</v>
      </c>
      <c r="E1397" s="12"/>
      <c r="F1397" s="12"/>
      <c r="G1397" s="12"/>
      <c r="H1397" s="426"/>
      <c r="I1397" s="426"/>
    </row>
    <row r="1398" spans="1:10" ht="19.5" customHeight="1" x14ac:dyDescent="0.25">
      <c r="C1398" s="418"/>
      <c r="D1398" s="12" t="s">
        <v>134</v>
      </c>
      <c r="E1398" s="12"/>
      <c r="F1398" s="12"/>
      <c r="G1398" s="12"/>
      <c r="H1398" s="426"/>
      <c r="I1398" s="426"/>
    </row>
    <row r="1399" spans="1:10" ht="19.5" customHeight="1" x14ac:dyDescent="0.25">
      <c r="C1399" s="418"/>
      <c r="D1399" s="12" t="s">
        <v>135</v>
      </c>
      <c r="E1399" s="12"/>
      <c r="F1399" s="12"/>
      <c r="G1399" s="12"/>
      <c r="H1399" s="426"/>
      <c r="I1399" s="426"/>
    </row>
    <row r="1400" spans="1:10" ht="19.5" customHeight="1" x14ac:dyDescent="0.25">
      <c r="C1400" s="418"/>
      <c r="D1400" s="12" t="s">
        <v>136</v>
      </c>
      <c r="E1400" s="12"/>
      <c r="F1400" s="12"/>
      <c r="G1400" s="12"/>
      <c r="H1400" s="426"/>
      <c r="I1400" s="426"/>
      <c r="J1400" s="427"/>
    </row>
    <row r="1401" spans="1:10" ht="19.5" customHeight="1" x14ac:dyDescent="0.25">
      <c r="C1401" s="418"/>
      <c r="D1401" s="12" t="s">
        <v>137</v>
      </c>
      <c r="E1401" s="12"/>
      <c r="F1401" s="12"/>
      <c r="G1401" s="12"/>
      <c r="H1401" s="426"/>
      <c r="I1401" s="426"/>
      <c r="J1401" s="427"/>
    </row>
    <row r="1402" spans="1:10" ht="19.5" customHeight="1" x14ac:dyDescent="0.25">
      <c r="C1402" s="418"/>
      <c r="D1402" s="12" t="s">
        <v>138</v>
      </c>
      <c r="E1402" s="12"/>
      <c r="F1402" s="12"/>
      <c r="G1402" s="12"/>
      <c r="H1402" s="426"/>
      <c r="I1402" s="426"/>
      <c r="J1402" s="427"/>
    </row>
    <row r="1403" spans="1:10" ht="19.5" customHeight="1" x14ac:dyDescent="0.25">
      <c r="C1403" s="418"/>
      <c r="D1403" s="12" t="s">
        <v>139</v>
      </c>
      <c r="E1403" s="12"/>
      <c r="F1403" s="12"/>
      <c r="G1403" s="12"/>
      <c r="H1403" s="426"/>
      <c r="I1403" s="426"/>
      <c r="J1403" s="427"/>
    </row>
    <row r="1404" spans="1:10" ht="19.5" customHeight="1" x14ac:dyDescent="0.25">
      <c r="C1404" s="418"/>
      <c r="D1404" s="12" t="s">
        <v>140</v>
      </c>
      <c r="E1404" s="12"/>
      <c r="F1404" s="12"/>
      <c r="G1404" s="12"/>
      <c r="H1404" s="426"/>
      <c r="I1404" s="426"/>
    </row>
    <row r="1405" spans="1:10" ht="19.5" customHeight="1" x14ac:dyDescent="0.25">
      <c r="C1405" s="418"/>
      <c r="D1405" s="7"/>
      <c r="E1405" s="7"/>
      <c r="F1405" s="7"/>
      <c r="G1405" s="7"/>
      <c r="H1405" s="7"/>
      <c r="I1405" s="7"/>
    </row>
    <row r="1406" spans="1:10" ht="19.5" customHeight="1" x14ac:dyDescent="0.25">
      <c r="C1406" s="418"/>
      <c r="D1406" s="7"/>
      <c r="E1406" s="7"/>
      <c r="F1406" s="426" t="s">
        <v>129</v>
      </c>
      <c r="G1406" s="7"/>
      <c r="H1406" s="7"/>
      <c r="I1406" s="7"/>
    </row>
    <row r="1407" spans="1:10" ht="19.5" customHeight="1" x14ac:dyDescent="0.25">
      <c r="C1407" s="418"/>
      <c r="D1407" s="7"/>
      <c r="E1407" s="7"/>
      <c r="F1407" s="426"/>
      <c r="G1407" s="7"/>
      <c r="H1407" s="7"/>
      <c r="I1407" s="7"/>
    </row>
    <row r="1408" spans="1:10" ht="19.5" customHeight="1" x14ac:dyDescent="0.25">
      <c r="C1408" s="417" t="s">
        <v>128</v>
      </c>
      <c r="D1408" s="418"/>
      <c r="E1408" s="418"/>
      <c r="F1408" s="419"/>
      <c r="G1408" s="419"/>
      <c r="H1408" s="420"/>
      <c r="I1408" s="420"/>
    </row>
    <row r="1409" spans="1:10" ht="19.5" customHeight="1" x14ac:dyDescent="0.25">
      <c r="C1409" s="418"/>
      <c r="D1409" s="6"/>
      <c r="E1409" s="6"/>
      <c r="F1409" s="6"/>
      <c r="G1409" s="6"/>
      <c r="H1409" s="422"/>
      <c r="I1409" s="422"/>
    </row>
    <row r="1410" spans="1:10" ht="19.5" customHeight="1" thickBot="1" x14ac:dyDescent="0.3">
      <c r="C1410" s="261">
        <f>Qualifs!F81</f>
        <v>1</v>
      </c>
      <c r="D1410" s="6"/>
      <c r="E1410" s="6"/>
      <c r="F1410" s="6"/>
      <c r="G1410" s="6"/>
      <c r="H1410" s="422"/>
      <c r="I1410" s="422"/>
    </row>
    <row r="1411" spans="1:10" ht="19.5" customHeight="1" thickBot="1" x14ac:dyDescent="0.3">
      <c r="C1411" s="423" t="s">
        <v>143</v>
      </c>
      <c r="D1411" s="6"/>
      <c r="E1411" s="6"/>
      <c r="F1411" s="6"/>
      <c r="G1411" s="6"/>
      <c r="H1411" s="422"/>
      <c r="I1411" s="422"/>
    </row>
    <row r="1412" spans="1:10" ht="19.5" customHeight="1" thickBot="1" x14ac:dyDescent="0.3">
      <c r="A1412" s="6">
        <v>73</v>
      </c>
      <c r="C1412" s="423" t="str">
        <f>VLOOKUP(A1412,nom,2,FALSE)</f>
        <v/>
      </c>
      <c r="D1412" s="425"/>
      <c r="E1412" s="425">
        <v>1</v>
      </c>
      <c r="F1412" s="425">
        <v>2</v>
      </c>
      <c r="G1412" s="425">
        <v>3</v>
      </c>
      <c r="H1412" s="426" t="s">
        <v>129</v>
      </c>
      <c r="I1412" s="426" t="s">
        <v>130</v>
      </c>
    </row>
    <row r="1413" spans="1:10" ht="19.5" customHeight="1" x14ac:dyDescent="0.25">
      <c r="C1413" s="423"/>
      <c r="D1413" s="12" t="s">
        <v>131</v>
      </c>
      <c r="E1413" s="12"/>
      <c r="F1413" s="12"/>
      <c r="G1413" s="12"/>
      <c r="H1413" s="426"/>
      <c r="I1413" s="12"/>
    </row>
    <row r="1414" spans="1:10" ht="19.5" customHeight="1" x14ac:dyDescent="0.25">
      <c r="C1414" s="418"/>
      <c r="D1414" s="12" t="s">
        <v>132</v>
      </c>
      <c r="E1414" s="12"/>
      <c r="F1414" s="12"/>
      <c r="G1414" s="12"/>
      <c r="H1414" s="426"/>
      <c r="I1414" s="426"/>
    </row>
    <row r="1415" spans="1:10" ht="19.5" customHeight="1" x14ac:dyDescent="0.25">
      <c r="C1415" s="418"/>
      <c r="D1415" s="12" t="s">
        <v>133</v>
      </c>
      <c r="E1415" s="12"/>
      <c r="F1415" s="12"/>
      <c r="G1415" s="12"/>
      <c r="H1415" s="426"/>
      <c r="I1415" s="426"/>
    </row>
    <row r="1416" spans="1:10" ht="19.5" customHeight="1" x14ac:dyDescent="0.25">
      <c r="C1416" s="418"/>
      <c r="D1416" s="12" t="s">
        <v>134</v>
      </c>
      <c r="E1416" s="12"/>
      <c r="F1416" s="12"/>
      <c r="G1416" s="12"/>
      <c r="H1416" s="426"/>
      <c r="I1416" s="426"/>
    </row>
    <row r="1417" spans="1:10" ht="19.5" customHeight="1" x14ac:dyDescent="0.25">
      <c r="C1417" s="418"/>
      <c r="D1417" s="12" t="s">
        <v>135</v>
      </c>
      <c r="E1417" s="12"/>
      <c r="F1417" s="12"/>
      <c r="G1417" s="12"/>
      <c r="H1417" s="426"/>
      <c r="I1417" s="426"/>
    </row>
    <row r="1418" spans="1:10" ht="19.5" customHeight="1" x14ac:dyDescent="0.25">
      <c r="C1418" s="418"/>
      <c r="D1418" s="12" t="s">
        <v>136</v>
      </c>
      <c r="E1418" s="12"/>
      <c r="F1418" s="12"/>
      <c r="G1418" s="12"/>
      <c r="H1418" s="426"/>
      <c r="I1418" s="426"/>
      <c r="J1418" s="427"/>
    </row>
    <row r="1419" spans="1:10" ht="19.5" customHeight="1" x14ac:dyDescent="0.25">
      <c r="C1419" s="418"/>
      <c r="D1419" s="12" t="s">
        <v>137</v>
      </c>
      <c r="E1419" s="12"/>
      <c r="F1419" s="12"/>
      <c r="G1419" s="12"/>
      <c r="H1419" s="426"/>
      <c r="I1419" s="426"/>
      <c r="J1419" s="427"/>
    </row>
    <row r="1420" spans="1:10" ht="19.5" customHeight="1" x14ac:dyDescent="0.25">
      <c r="C1420" s="418"/>
      <c r="D1420" s="12" t="s">
        <v>138</v>
      </c>
      <c r="E1420" s="12"/>
      <c r="F1420" s="12"/>
      <c r="G1420" s="12"/>
      <c r="H1420" s="426"/>
      <c r="I1420" s="426"/>
      <c r="J1420" s="427"/>
    </row>
    <row r="1421" spans="1:10" ht="19.5" customHeight="1" x14ac:dyDescent="0.25">
      <c r="C1421" s="418"/>
      <c r="D1421" s="12" t="s">
        <v>139</v>
      </c>
      <c r="E1421" s="12"/>
      <c r="F1421" s="12"/>
      <c r="G1421" s="12"/>
      <c r="H1421" s="426"/>
      <c r="I1421" s="426"/>
      <c r="J1421" s="427"/>
    </row>
    <row r="1422" spans="1:10" ht="19.5" customHeight="1" x14ac:dyDescent="0.25">
      <c r="C1422" s="418"/>
      <c r="D1422" s="12" t="s">
        <v>140</v>
      </c>
      <c r="E1422" s="12"/>
      <c r="F1422" s="12"/>
      <c r="G1422" s="12"/>
      <c r="H1422" s="426"/>
      <c r="I1422" s="426"/>
    </row>
    <row r="1423" spans="1:10" ht="19.5" customHeight="1" x14ac:dyDescent="0.25">
      <c r="C1423" s="418"/>
      <c r="D1423" s="7"/>
      <c r="E1423" s="7"/>
      <c r="F1423" s="7"/>
      <c r="G1423" s="7"/>
      <c r="H1423" s="7"/>
      <c r="I1423" s="7"/>
    </row>
    <row r="1424" spans="1:10" ht="19.5" customHeight="1" x14ac:dyDescent="0.25">
      <c r="C1424" s="418"/>
      <c r="D1424" s="7"/>
      <c r="E1424" s="7"/>
      <c r="F1424" s="426" t="s">
        <v>129</v>
      </c>
      <c r="G1424" s="7"/>
      <c r="H1424" s="7"/>
      <c r="I1424" s="7"/>
    </row>
    <row r="1425" spans="1:10" ht="19.5" customHeight="1" x14ac:dyDescent="0.25">
      <c r="C1425" s="418"/>
      <c r="D1425" s="7"/>
      <c r="E1425" s="7"/>
      <c r="F1425" s="426"/>
      <c r="G1425" s="7"/>
      <c r="H1425" s="7"/>
      <c r="I1425" s="7"/>
    </row>
    <row r="1426" spans="1:10" ht="19.5" customHeight="1" x14ac:dyDescent="0.25">
      <c r="C1426" s="418"/>
      <c r="D1426" s="7"/>
      <c r="E1426" s="7"/>
      <c r="F1426" s="7"/>
      <c r="G1426" s="7"/>
      <c r="H1426" s="7"/>
      <c r="I1426" s="7"/>
    </row>
    <row r="1427" spans="1:10" ht="19.5" customHeight="1" x14ac:dyDescent="0.25">
      <c r="C1427" s="418"/>
      <c r="D1427" s="7"/>
      <c r="E1427" s="7"/>
      <c r="F1427" s="7"/>
      <c r="G1427" s="7"/>
      <c r="H1427" s="7"/>
      <c r="I1427" s="7"/>
    </row>
    <row r="1428" spans="1:10" ht="19.5" customHeight="1" x14ac:dyDescent="0.25">
      <c r="H1428" s="421"/>
      <c r="I1428" s="421"/>
    </row>
    <row r="1429" spans="1:10" ht="19.5" customHeight="1" x14ac:dyDescent="0.25">
      <c r="C1429" s="417" t="s">
        <v>128</v>
      </c>
      <c r="D1429" s="418"/>
      <c r="E1429" s="418"/>
      <c r="F1429" s="419"/>
      <c r="G1429" s="419"/>
      <c r="H1429" s="420"/>
      <c r="I1429" s="420"/>
    </row>
    <row r="1430" spans="1:10" ht="19.5" customHeight="1" x14ac:dyDescent="0.25">
      <c r="C1430" s="418"/>
      <c r="D1430" s="6"/>
      <c r="E1430" s="6"/>
      <c r="F1430" s="6"/>
      <c r="G1430" s="6"/>
      <c r="H1430" s="422"/>
      <c r="I1430" s="422"/>
    </row>
    <row r="1431" spans="1:10" ht="19.5" customHeight="1" thickBot="1" x14ac:dyDescent="0.3">
      <c r="C1431" s="261">
        <f>Qualifs!F82</f>
        <v>2</v>
      </c>
      <c r="D1431" s="6"/>
      <c r="E1431" s="6"/>
      <c r="F1431" s="6"/>
      <c r="G1431" s="6"/>
      <c r="H1431" s="422"/>
      <c r="I1431" s="422"/>
    </row>
    <row r="1432" spans="1:10" ht="19.5" customHeight="1" thickBot="1" x14ac:dyDescent="0.3">
      <c r="C1432" s="423" t="str">
        <f>$C$1411</f>
        <v>Série 4</v>
      </c>
      <c r="D1432" s="6"/>
      <c r="E1432" s="6"/>
      <c r="F1432" s="6"/>
      <c r="G1432" s="6"/>
      <c r="H1432" s="422"/>
      <c r="I1432" s="422"/>
    </row>
    <row r="1433" spans="1:10" ht="19.5" customHeight="1" thickBot="1" x14ac:dyDescent="0.3">
      <c r="A1433" s="6">
        <f>A1412+1</f>
        <v>74</v>
      </c>
      <c r="C1433" s="423" t="str">
        <f>VLOOKUP(A1433,nom,2,FALSE)</f>
        <v/>
      </c>
      <c r="D1433" s="425"/>
      <c r="E1433" s="425">
        <v>1</v>
      </c>
      <c r="F1433" s="425">
        <v>2</v>
      </c>
      <c r="G1433" s="425">
        <v>3</v>
      </c>
      <c r="H1433" s="426" t="s">
        <v>129</v>
      </c>
      <c r="I1433" s="426" t="s">
        <v>130</v>
      </c>
    </row>
    <row r="1434" spans="1:10" ht="19.5" customHeight="1" x14ac:dyDescent="0.25">
      <c r="C1434" s="423"/>
      <c r="D1434" s="12" t="s">
        <v>131</v>
      </c>
      <c r="E1434" s="12"/>
      <c r="F1434" s="12"/>
      <c r="G1434" s="12"/>
      <c r="H1434" s="426"/>
      <c r="I1434" s="12"/>
    </row>
    <row r="1435" spans="1:10" ht="19.5" customHeight="1" x14ac:dyDescent="0.25">
      <c r="C1435" s="418"/>
      <c r="D1435" s="12" t="s">
        <v>132</v>
      </c>
      <c r="E1435" s="12"/>
      <c r="F1435" s="12"/>
      <c r="G1435" s="12"/>
      <c r="H1435" s="426"/>
      <c r="I1435" s="426"/>
    </row>
    <row r="1436" spans="1:10" ht="19.5" customHeight="1" x14ac:dyDescent="0.25">
      <c r="C1436" s="418"/>
      <c r="D1436" s="12" t="s">
        <v>133</v>
      </c>
      <c r="E1436" s="12"/>
      <c r="F1436" s="12"/>
      <c r="G1436" s="12"/>
      <c r="H1436" s="426"/>
      <c r="I1436" s="426"/>
    </row>
    <row r="1437" spans="1:10" ht="19.5" customHeight="1" x14ac:dyDescent="0.25">
      <c r="C1437" s="418"/>
      <c r="D1437" s="12" t="s">
        <v>134</v>
      </c>
      <c r="E1437" s="12"/>
      <c r="F1437" s="12"/>
      <c r="G1437" s="12"/>
      <c r="H1437" s="426"/>
      <c r="I1437" s="426"/>
    </row>
    <row r="1438" spans="1:10" ht="19.5" customHeight="1" x14ac:dyDescent="0.25">
      <c r="C1438" s="418"/>
      <c r="D1438" s="12" t="s">
        <v>135</v>
      </c>
      <c r="E1438" s="12"/>
      <c r="F1438" s="12"/>
      <c r="G1438" s="12"/>
      <c r="H1438" s="426"/>
      <c r="I1438" s="426"/>
    </row>
    <row r="1439" spans="1:10" ht="19.5" customHeight="1" x14ac:dyDescent="0.25">
      <c r="C1439" s="418"/>
      <c r="D1439" s="12" t="s">
        <v>136</v>
      </c>
      <c r="E1439" s="12"/>
      <c r="F1439" s="12"/>
      <c r="G1439" s="12"/>
      <c r="H1439" s="426"/>
      <c r="I1439" s="426"/>
      <c r="J1439" s="427"/>
    </row>
    <row r="1440" spans="1:10" ht="19.5" customHeight="1" x14ac:dyDescent="0.25">
      <c r="C1440" s="418"/>
      <c r="D1440" s="12" t="s">
        <v>137</v>
      </c>
      <c r="E1440" s="12"/>
      <c r="F1440" s="12"/>
      <c r="G1440" s="12"/>
      <c r="H1440" s="426"/>
      <c r="I1440" s="426"/>
      <c r="J1440" s="427"/>
    </row>
    <row r="1441" spans="1:10" ht="19.5" customHeight="1" x14ac:dyDescent="0.25">
      <c r="C1441" s="418"/>
      <c r="D1441" s="12" t="s">
        <v>138</v>
      </c>
      <c r="E1441" s="12"/>
      <c r="F1441" s="12"/>
      <c r="G1441" s="12"/>
      <c r="H1441" s="426"/>
      <c r="I1441" s="426"/>
      <c r="J1441" s="427"/>
    </row>
    <row r="1442" spans="1:10" ht="19.5" customHeight="1" x14ac:dyDescent="0.25">
      <c r="C1442" s="418"/>
      <c r="D1442" s="12" t="s">
        <v>139</v>
      </c>
      <c r="E1442" s="12"/>
      <c r="F1442" s="12"/>
      <c r="G1442" s="12"/>
      <c r="H1442" s="426"/>
      <c r="I1442" s="426"/>
      <c r="J1442" s="427"/>
    </row>
    <row r="1443" spans="1:10" ht="19.5" customHeight="1" x14ac:dyDescent="0.25">
      <c r="C1443" s="418"/>
      <c r="D1443" s="12" t="s">
        <v>140</v>
      </c>
      <c r="E1443" s="12"/>
      <c r="F1443" s="12"/>
      <c r="G1443" s="12"/>
      <c r="H1443" s="426"/>
      <c r="I1443" s="426"/>
    </row>
    <row r="1444" spans="1:10" ht="19.5" customHeight="1" x14ac:dyDescent="0.25">
      <c r="C1444" s="418"/>
      <c r="D1444" s="7"/>
      <c r="E1444" s="7"/>
      <c r="F1444" s="7"/>
      <c r="G1444" s="7"/>
      <c r="H1444" s="7"/>
      <c r="I1444" s="7"/>
    </row>
    <row r="1445" spans="1:10" ht="19.5" customHeight="1" x14ac:dyDescent="0.25">
      <c r="C1445" s="418"/>
      <c r="D1445" s="7"/>
      <c r="E1445" s="7"/>
      <c r="F1445" s="426" t="s">
        <v>129</v>
      </c>
      <c r="G1445" s="7"/>
      <c r="H1445" s="7"/>
      <c r="I1445" s="7"/>
    </row>
    <row r="1446" spans="1:10" ht="19.5" customHeight="1" x14ac:dyDescent="0.25">
      <c r="C1446" s="418"/>
      <c r="D1446" s="7"/>
      <c r="E1446" s="7"/>
      <c r="F1446" s="426"/>
      <c r="G1446" s="7"/>
      <c r="H1446" s="7"/>
      <c r="I1446" s="7"/>
    </row>
    <row r="1447" spans="1:10" ht="19.5" customHeight="1" x14ac:dyDescent="0.25">
      <c r="C1447" s="417" t="s">
        <v>128</v>
      </c>
      <c r="D1447" s="418"/>
      <c r="E1447" s="418"/>
      <c r="F1447" s="419"/>
      <c r="G1447" s="419"/>
      <c r="H1447" s="420"/>
      <c r="I1447" s="420"/>
    </row>
    <row r="1448" spans="1:10" ht="19.5" customHeight="1" x14ac:dyDescent="0.25">
      <c r="C1448" s="418"/>
      <c r="D1448" s="6"/>
      <c r="E1448" s="6"/>
      <c r="F1448" s="6"/>
      <c r="G1448" s="6"/>
      <c r="H1448" s="422"/>
      <c r="I1448" s="422"/>
    </row>
    <row r="1449" spans="1:10" ht="19.5" customHeight="1" thickBot="1" x14ac:dyDescent="0.3">
      <c r="C1449" s="261">
        <f>Qualifs!F83</f>
        <v>3</v>
      </c>
      <c r="D1449" s="6"/>
      <c r="E1449" s="6"/>
      <c r="F1449" s="6"/>
      <c r="G1449" s="6"/>
      <c r="H1449" s="422"/>
      <c r="I1449" s="422"/>
    </row>
    <row r="1450" spans="1:10" ht="19.5" customHeight="1" thickBot="1" x14ac:dyDescent="0.3">
      <c r="C1450" s="423" t="str">
        <f>$C$1411</f>
        <v>Série 4</v>
      </c>
      <c r="D1450" s="6"/>
      <c r="E1450" s="6"/>
      <c r="F1450" s="6"/>
      <c r="G1450" s="6"/>
      <c r="H1450" s="422"/>
      <c r="I1450" s="422"/>
    </row>
    <row r="1451" spans="1:10" ht="19.5" customHeight="1" thickBot="1" x14ac:dyDescent="0.3">
      <c r="A1451" s="6">
        <f>A1433+1</f>
        <v>75</v>
      </c>
      <c r="C1451" s="423" t="str">
        <f>VLOOKUP(A1451,nom,2,FALSE)</f>
        <v/>
      </c>
      <c r="D1451" s="425"/>
      <c r="E1451" s="425">
        <v>1</v>
      </c>
      <c r="F1451" s="425">
        <v>2</v>
      </c>
      <c r="G1451" s="425">
        <v>3</v>
      </c>
      <c r="H1451" s="426" t="s">
        <v>129</v>
      </c>
      <c r="I1451" s="426" t="s">
        <v>130</v>
      </c>
    </row>
    <row r="1452" spans="1:10" ht="19.5" customHeight="1" x14ac:dyDescent="0.25">
      <c r="C1452" s="423"/>
      <c r="D1452" s="12" t="s">
        <v>131</v>
      </c>
      <c r="E1452" s="12"/>
      <c r="F1452" s="12"/>
      <c r="G1452" s="12"/>
      <c r="H1452" s="426"/>
      <c r="I1452" s="12"/>
    </row>
    <row r="1453" spans="1:10" ht="19.5" customHeight="1" x14ac:dyDescent="0.25">
      <c r="C1453" s="418"/>
      <c r="D1453" s="12" t="s">
        <v>132</v>
      </c>
      <c r="E1453" s="12"/>
      <c r="F1453" s="12"/>
      <c r="G1453" s="12"/>
      <c r="H1453" s="426"/>
      <c r="I1453" s="426"/>
    </row>
    <row r="1454" spans="1:10" ht="19.5" customHeight="1" x14ac:dyDescent="0.25">
      <c r="C1454" s="418"/>
      <c r="D1454" s="12" t="s">
        <v>133</v>
      </c>
      <c r="E1454" s="12"/>
      <c r="F1454" s="12"/>
      <c r="G1454" s="12"/>
      <c r="H1454" s="426"/>
      <c r="I1454" s="426"/>
    </row>
    <row r="1455" spans="1:10" ht="19.5" customHeight="1" x14ac:dyDescent="0.25">
      <c r="C1455" s="418"/>
      <c r="D1455" s="12" t="s">
        <v>134</v>
      </c>
      <c r="E1455" s="12"/>
      <c r="F1455" s="12"/>
      <c r="G1455" s="12"/>
      <c r="H1455" s="426"/>
      <c r="I1455" s="426"/>
    </row>
    <row r="1456" spans="1:10" ht="19.5" customHeight="1" x14ac:dyDescent="0.25">
      <c r="C1456" s="418"/>
      <c r="D1456" s="12" t="s">
        <v>135</v>
      </c>
      <c r="E1456" s="12"/>
      <c r="F1456" s="12"/>
      <c r="G1456" s="12"/>
      <c r="H1456" s="426"/>
      <c r="I1456" s="426"/>
    </row>
    <row r="1457" spans="1:10" ht="19.5" customHeight="1" x14ac:dyDescent="0.25">
      <c r="C1457" s="418"/>
      <c r="D1457" s="12" t="s">
        <v>136</v>
      </c>
      <c r="E1457" s="12"/>
      <c r="F1457" s="12"/>
      <c r="G1457" s="12"/>
      <c r="H1457" s="426"/>
      <c r="I1457" s="426"/>
      <c r="J1457" s="427"/>
    </row>
    <row r="1458" spans="1:10" ht="19.5" customHeight="1" x14ac:dyDescent="0.25">
      <c r="C1458" s="418"/>
      <c r="D1458" s="12" t="s">
        <v>137</v>
      </c>
      <c r="E1458" s="12"/>
      <c r="F1458" s="12"/>
      <c r="G1458" s="12"/>
      <c r="H1458" s="426"/>
      <c r="I1458" s="426"/>
      <c r="J1458" s="427"/>
    </row>
    <row r="1459" spans="1:10" ht="19.5" customHeight="1" x14ac:dyDescent="0.25">
      <c r="C1459" s="418"/>
      <c r="D1459" s="12" t="s">
        <v>138</v>
      </c>
      <c r="E1459" s="12"/>
      <c r="F1459" s="12"/>
      <c r="G1459" s="12"/>
      <c r="H1459" s="426"/>
      <c r="I1459" s="426"/>
      <c r="J1459" s="427"/>
    </row>
    <row r="1460" spans="1:10" ht="19.5" customHeight="1" x14ac:dyDescent="0.25">
      <c r="C1460" s="418"/>
      <c r="D1460" s="12" t="s">
        <v>139</v>
      </c>
      <c r="E1460" s="12"/>
      <c r="F1460" s="12"/>
      <c r="G1460" s="12"/>
      <c r="H1460" s="426"/>
      <c r="I1460" s="426"/>
      <c r="J1460" s="427"/>
    </row>
    <row r="1461" spans="1:10" ht="19.5" customHeight="1" x14ac:dyDescent="0.25">
      <c r="C1461" s="418"/>
      <c r="D1461" s="12" t="s">
        <v>140</v>
      </c>
      <c r="E1461" s="12"/>
      <c r="F1461" s="12"/>
      <c r="G1461" s="12"/>
      <c r="H1461" s="426"/>
      <c r="I1461" s="426"/>
    </row>
    <row r="1462" spans="1:10" ht="19.5" customHeight="1" x14ac:dyDescent="0.25">
      <c r="C1462" s="418"/>
      <c r="D1462" s="7"/>
      <c r="E1462" s="7"/>
      <c r="F1462" s="7"/>
      <c r="G1462" s="7"/>
      <c r="H1462" s="7"/>
      <c r="I1462" s="7"/>
    </row>
    <row r="1463" spans="1:10" ht="19.5" customHeight="1" x14ac:dyDescent="0.25">
      <c r="C1463" s="418"/>
      <c r="D1463" s="7"/>
      <c r="E1463" s="7"/>
      <c r="F1463" s="426" t="s">
        <v>129</v>
      </c>
      <c r="G1463" s="7"/>
      <c r="H1463" s="7"/>
      <c r="I1463" s="7"/>
    </row>
    <row r="1464" spans="1:10" ht="19.5" customHeight="1" x14ac:dyDescent="0.25">
      <c r="C1464" s="418"/>
      <c r="D1464" s="7"/>
      <c r="E1464" s="7"/>
      <c r="F1464" s="426"/>
      <c r="G1464" s="7"/>
      <c r="H1464" s="7"/>
      <c r="I1464" s="7"/>
    </row>
    <row r="1465" spans="1:10" ht="19.5" customHeight="1" x14ac:dyDescent="0.25">
      <c r="C1465" s="418"/>
      <c r="D1465" s="7"/>
      <c r="E1465" s="7"/>
      <c r="F1465" s="7"/>
      <c r="G1465" s="7"/>
      <c r="H1465" s="7"/>
      <c r="I1465" s="7"/>
    </row>
    <row r="1466" spans="1:10" ht="19.5" customHeight="1" x14ac:dyDescent="0.25">
      <c r="C1466" s="418"/>
      <c r="D1466" s="7"/>
      <c r="E1466" s="7"/>
      <c r="F1466" s="7"/>
      <c r="G1466" s="7"/>
      <c r="H1466" s="7"/>
      <c r="I1466" s="7"/>
    </row>
    <row r="1467" spans="1:10" ht="19.5" customHeight="1" x14ac:dyDescent="0.25">
      <c r="H1467" s="421"/>
      <c r="I1467" s="421"/>
    </row>
    <row r="1468" spans="1:10" ht="19.5" customHeight="1" x14ac:dyDescent="0.25">
      <c r="C1468" s="417" t="s">
        <v>128</v>
      </c>
      <c r="D1468" s="418"/>
      <c r="E1468" s="418"/>
      <c r="F1468" s="419"/>
      <c r="G1468" s="419"/>
      <c r="H1468" s="420"/>
      <c r="I1468" s="420"/>
    </row>
    <row r="1469" spans="1:10" ht="19.5" customHeight="1" x14ac:dyDescent="0.25">
      <c r="C1469" s="418"/>
      <c r="D1469" s="6"/>
      <c r="E1469" s="6"/>
      <c r="F1469" s="6"/>
      <c r="G1469" s="6"/>
      <c r="H1469" s="422"/>
      <c r="I1469" s="422"/>
    </row>
    <row r="1470" spans="1:10" ht="19.5" customHeight="1" thickBot="1" x14ac:dyDescent="0.3">
      <c r="C1470" s="261">
        <f>Qualifs!F84</f>
        <v>4</v>
      </c>
      <c r="D1470" s="6"/>
      <c r="E1470" s="6"/>
      <c r="F1470" s="6"/>
      <c r="G1470" s="6"/>
      <c r="H1470" s="422"/>
      <c r="I1470" s="422"/>
    </row>
    <row r="1471" spans="1:10" ht="19.5" customHeight="1" thickBot="1" x14ac:dyDescent="0.3">
      <c r="C1471" s="423" t="str">
        <f>$C$1411</f>
        <v>Série 4</v>
      </c>
      <c r="D1471" s="6"/>
      <c r="E1471" s="6"/>
      <c r="F1471" s="6"/>
      <c r="G1471" s="6"/>
      <c r="H1471" s="422"/>
      <c r="I1471" s="422"/>
    </row>
    <row r="1472" spans="1:10" ht="19.5" customHeight="1" thickBot="1" x14ac:dyDescent="0.3">
      <c r="A1472" s="6">
        <f>A1451+1</f>
        <v>76</v>
      </c>
      <c r="C1472" s="423" t="str">
        <f>VLOOKUP(A1472,nom,2,FALSE)</f>
        <v/>
      </c>
      <c r="D1472" s="425"/>
      <c r="E1472" s="425">
        <v>1</v>
      </c>
      <c r="F1472" s="425">
        <v>2</v>
      </c>
      <c r="G1472" s="425">
        <v>3</v>
      </c>
      <c r="H1472" s="426" t="s">
        <v>129</v>
      </c>
      <c r="I1472" s="426" t="s">
        <v>130</v>
      </c>
    </row>
    <row r="1473" spans="3:10" ht="19.5" customHeight="1" x14ac:dyDescent="0.25">
      <c r="C1473" s="423"/>
      <c r="D1473" s="12" t="s">
        <v>131</v>
      </c>
      <c r="E1473" s="12"/>
      <c r="F1473" s="12"/>
      <c r="G1473" s="12"/>
      <c r="H1473" s="426"/>
      <c r="I1473" s="12"/>
    </row>
    <row r="1474" spans="3:10" ht="19.5" customHeight="1" x14ac:dyDescent="0.25">
      <c r="C1474" s="418"/>
      <c r="D1474" s="12" t="s">
        <v>132</v>
      </c>
      <c r="E1474" s="12"/>
      <c r="F1474" s="12"/>
      <c r="G1474" s="12"/>
      <c r="H1474" s="426"/>
      <c r="I1474" s="426"/>
    </row>
    <row r="1475" spans="3:10" ht="19.5" customHeight="1" x14ac:dyDescent="0.25">
      <c r="C1475" s="418"/>
      <c r="D1475" s="12" t="s">
        <v>133</v>
      </c>
      <c r="E1475" s="12"/>
      <c r="F1475" s="12"/>
      <c r="G1475" s="12"/>
      <c r="H1475" s="426"/>
      <c r="I1475" s="426"/>
    </row>
    <row r="1476" spans="3:10" ht="19.5" customHeight="1" x14ac:dyDescent="0.25">
      <c r="C1476" s="418"/>
      <c r="D1476" s="12" t="s">
        <v>134</v>
      </c>
      <c r="E1476" s="12"/>
      <c r="F1476" s="12"/>
      <c r="G1476" s="12"/>
      <c r="H1476" s="426"/>
      <c r="I1476" s="426"/>
    </row>
    <row r="1477" spans="3:10" ht="19.5" customHeight="1" x14ac:dyDescent="0.25">
      <c r="C1477" s="418"/>
      <c r="D1477" s="12" t="s">
        <v>135</v>
      </c>
      <c r="E1477" s="12"/>
      <c r="F1477" s="12"/>
      <c r="G1477" s="12"/>
      <c r="H1477" s="426"/>
      <c r="I1477" s="426"/>
    </row>
    <row r="1478" spans="3:10" ht="19.5" customHeight="1" x14ac:dyDescent="0.25">
      <c r="C1478" s="418"/>
      <c r="D1478" s="12" t="s">
        <v>136</v>
      </c>
      <c r="E1478" s="12"/>
      <c r="F1478" s="12"/>
      <c r="G1478" s="12"/>
      <c r="H1478" s="426"/>
      <c r="I1478" s="426"/>
      <c r="J1478" s="427"/>
    </row>
    <row r="1479" spans="3:10" ht="19.5" customHeight="1" x14ac:dyDescent="0.25">
      <c r="C1479" s="418"/>
      <c r="D1479" s="12" t="s">
        <v>137</v>
      </c>
      <c r="E1479" s="12"/>
      <c r="F1479" s="12"/>
      <c r="G1479" s="12"/>
      <c r="H1479" s="426"/>
      <c r="I1479" s="426"/>
      <c r="J1479" s="427"/>
    </row>
    <row r="1480" spans="3:10" ht="19.5" customHeight="1" x14ac:dyDescent="0.25">
      <c r="C1480" s="418"/>
      <c r="D1480" s="12" t="s">
        <v>138</v>
      </c>
      <c r="E1480" s="12"/>
      <c r="F1480" s="12"/>
      <c r="G1480" s="12"/>
      <c r="H1480" s="426"/>
      <c r="I1480" s="426"/>
      <c r="J1480" s="427"/>
    </row>
    <row r="1481" spans="3:10" ht="19.5" customHeight="1" x14ac:dyDescent="0.25">
      <c r="C1481" s="418"/>
      <c r="D1481" s="12" t="s">
        <v>139</v>
      </c>
      <c r="E1481" s="12"/>
      <c r="F1481" s="12"/>
      <c r="G1481" s="12"/>
      <c r="H1481" s="426"/>
      <c r="I1481" s="426"/>
      <c r="J1481" s="427"/>
    </row>
    <row r="1482" spans="3:10" ht="19.5" customHeight="1" x14ac:dyDescent="0.25">
      <c r="C1482" s="418"/>
      <c r="D1482" s="12" t="s">
        <v>140</v>
      </c>
      <c r="E1482" s="12"/>
      <c r="F1482" s="12"/>
      <c r="G1482" s="12"/>
      <c r="H1482" s="426"/>
      <c r="I1482" s="426"/>
    </row>
    <row r="1483" spans="3:10" ht="19.5" customHeight="1" x14ac:dyDescent="0.25">
      <c r="C1483" s="418"/>
      <c r="D1483" s="7"/>
      <c r="E1483" s="7"/>
      <c r="F1483" s="7"/>
      <c r="G1483" s="7"/>
      <c r="H1483" s="7"/>
      <c r="I1483" s="7"/>
    </row>
    <row r="1484" spans="3:10" ht="19.5" customHeight="1" x14ac:dyDescent="0.25">
      <c r="C1484" s="418"/>
      <c r="D1484" s="7"/>
      <c r="E1484" s="7"/>
      <c r="F1484" s="426" t="s">
        <v>129</v>
      </c>
      <c r="G1484" s="7"/>
      <c r="H1484" s="7"/>
      <c r="I1484" s="7"/>
    </row>
    <row r="1485" spans="3:10" ht="19.5" customHeight="1" x14ac:dyDescent="0.25">
      <c r="C1485" s="418"/>
      <c r="D1485" s="7"/>
      <c r="E1485" s="7"/>
      <c r="F1485" s="426"/>
      <c r="G1485" s="7"/>
      <c r="H1485" s="7"/>
      <c r="I1485" s="7"/>
    </row>
    <row r="1486" spans="3:10" ht="19.5" customHeight="1" x14ac:dyDescent="0.25">
      <c r="C1486" s="417" t="s">
        <v>128</v>
      </c>
      <c r="D1486" s="418"/>
      <c r="E1486" s="418"/>
      <c r="F1486" s="419"/>
      <c r="G1486" s="419"/>
      <c r="H1486" s="420"/>
      <c r="I1486" s="420"/>
    </row>
    <row r="1487" spans="3:10" ht="19.5" customHeight="1" x14ac:dyDescent="0.25">
      <c r="C1487" s="418"/>
      <c r="D1487" s="6"/>
      <c r="E1487" s="6"/>
      <c r="F1487" s="6"/>
      <c r="G1487" s="6"/>
      <c r="H1487" s="422"/>
      <c r="I1487" s="422"/>
    </row>
    <row r="1488" spans="3:10" ht="19.5" customHeight="1" thickBot="1" x14ac:dyDescent="0.3">
      <c r="C1488" s="261">
        <f>Qualifs!F85</f>
        <v>5</v>
      </c>
      <c r="D1488" s="6"/>
      <c r="E1488" s="6"/>
      <c r="F1488" s="6"/>
      <c r="G1488" s="6"/>
      <c r="H1488" s="422"/>
      <c r="I1488" s="422"/>
    </row>
    <row r="1489" spans="1:10" ht="19.5" customHeight="1" thickBot="1" x14ac:dyDescent="0.3">
      <c r="C1489" s="423" t="str">
        <f>$C$1411</f>
        <v>Série 4</v>
      </c>
      <c r="D1489" s="6"/>
      <c r="E1489" s="6"/>
      <c r="F1489" s="6"/>
      <c r="G1489" s="6"/>
      <c r="H1489" s="422"/>
      <c r="I1489" s="422"/>
    </row>
    <row r="1490" spans="1:10" ht="19.5" customHeight="1" thickBot="1" x14ac:dyDescent="0.3">
      <c r="A1490" s="6">
        <f>A1472+1</f>
        <v>77</v>
      </c>
      <c r="C1490" s="423" t="str">
        <f>VLOOKUP(A1490,nom,2,FALSE)</f>
        <v/>
      </c>
      <c r="D1490" s="425"/>
      <c r="E1490" s="425">
        <v>1</v>
      </c>
      <c r="F1490" s="425">
        <v>2</v>
      </c>
      <c r="G1490" s="425">
        <v>3</v>
      </c>
      <c r="H1490" s="426" t="s">
        <v>129</v>
      </c>
      <c r="I1490" s="426" t="s">
        <v>130</v>
      </c>
    </row>
    <row r="1491" spans="1:10" ht="19.5" customHeight="1" x14ac:dyDescent="0.25">
      <c r="C1491" s="423"/>
      <c r="D1491" s="12" t="s">
        <v>131</v>
      </c>
      <c r="E1491" s="12"/>
      <c r="F1491" s="12"/>
      <c r="G1491" s="12"/>
      <c r="H1491" s="426"/>
      <c r="I1491" s="12"/>
    </row>
    <row r="1492" spans="1:10" ht="19.5" customHeight="1" x14ac:dyDescent="0.25">
      <c r="C1492" s="418"/>
      <c r="D1492" s="12" t="s">
        <v>132</v>
      </c>
      <c r="E1492" s="12"/>
      <c r="F1492" s="12"/>
      <c r="G1492" s="12"/>
      <c r="H1492" s="426"/>
      <c r="I1492" s="426"/>
    </row>
    <row r="1493" spans="1:10" ht="19.5" customHeight="1" x14ac:dyDescent="0.25">
      <c r="C1493" s="418"/>
      <c r="D1493" s="12" t="s">
        <v>133</v>
      </c>
      <c r="E1493" s="12"/>
      <c r="F1493" s="12"/>
      <c r="G1493" s="12"/>
      <c r="H1493" s="426"/>
      <c r="I1493" s="426"/>
    </row>
    <row r="1494" spans="1:10" ht="19.5" customHeight="1" x14ac:dyDescent="0.25">
      <c r="C1494" s="418"/>
      <c r="D1494" s="12" t="s">
        <v>134</v>
      </c>
      <c r="E1494" s="12"/>
      <c r="F1494" s="12"/>
      <c r="G1494" s="12"/>
      <c r="H1494" s="426"/>
      <c r="I1494" s="426"/>
    </row>
    <row r="1495" spans="1:10" ht="19.5" customHeight="1" x14ac:dyDescent="0.25">
      <c r="C1495" s="418"/>
      <c r="D1495" s="12" t="s">
        <v>135</v>
      </c>
      <c r="E1495" s="12"/>
      <c r="F1495" s="12"/>
      <c r="G1495" s="12"/>
      <c r="H1495" s="426"/>
      <c r="I1495" s="426"/>
    </row>
    <row r="1496" spans="1:10" ht="19.5" customHeight="1" x14ac:dyDescent="0.25">
      <c r="C1496" s="418"/>
      <c r="D1496" s="12" t="s">
        <v>136</v>
      </c>
      <c r="E1496" s="12"/>
      <c r="F1496" s="12"/>
      <c r="G1496" s="12"/>
      <c r="H1496" s="426"/>
      <c r="I1496" s="426"/>
      <c r="J1496" s="427"/>
    </row>
    <row r="1497" spans="1:10" ht="19.5" customHeight="1" x14ac:dyDescent="0.25">
      <c r="C1497" s="418"/>
      <c r="D1497" s="12" t="s">
        <v>137</v>
      </c>
      <c r="E1497" s="12"/>
      <c r="F1497" s="12"/>
      <c r="G1497" s="12"/>
      <c r="H1497" s="426"/>
      <c r="I1497" s="426"/>
      <c r="J1497" s="427"/>
    </row>
    <row r="1498" spans="1:10" ht="19.5" customHeight="1" x14ac:dyDescent="0.25">
      <c r="C1498" s="418"/>
      <c r="D1498" s="12" t="s">
        <v>138</v>
      </c>
      <c r="E1498" s="12"/>
      <c r="F1498" s="12"/>
      <c r="G1498" s="12"/>
      <c r="H1498" s="426"/>
      <c r="I1498" s="426"/>
      <c r="J1498" s="427"/>
    </row>
    <row r="1499" spans="1:10" ht="19.5" customHeight="1" x14ac:dyDescent="0.25">
      <c r="C1499" s="418"/>
      <c r="D1499" s="12" t="s">
        <v>139</v>
      </c>
      <c r="E1499" s="12"/>
      <c r="F1499" s="12"/>
      <c r="G1499" s="12"/>
      <c r="H1499" s="426"/>
      <c r="I1499" s="426"/>
      <c r="J1499" s="427"/>
    </row>
    <row r="1500" spans="1:10" ht="19.5" customHeight="1" x14ac:dyDescent="0.25">
      <c r="C1500" s="418"/>
      <c r="D1500" s="12" t="s">
        <v>140</v>
      </c>
      <c r="E1500" s="12"/>
      <c r="F1500" s="12"/>
      <c r="G1500" s="12"/>
      <c r="H1500" s="426"/>
      <c r="I1500" s="426"/>
    </row>
    <row r="1501" spans="1:10" ht="19.5" customHeight="1" x14ac:dyDescent="0.25">
      <c r="C1501" s="418"/>
      <c r="D1501" s="7"/>
      <c r="E1501" s="7"/>
      <c r="F1501" s="7"/>
      <c r="G1501" s="7"/>
      <c r="H1501" s="7"/>
      <c r="I1501" s="7"/>
    </row>
    <row r="1502" spans="1:10" ht="19.5" customHeight="1" x14ac:dyDescent="0.25">
      <c r="C1502" s="418"/>
      <c r="D1502" s="7"/>
      <c r="E1502" s="7"/>
      <c r="F1502" s="426" t="s">
        <v>129</v>
      </c>
      <c r="G1502" s="7"/>
      <c r="H1502" s="7"/>
      <c r="I1502" s="7"/>
    </row>
    <row r="1503" spans="1:10" ht="19.5" customHeight="1" x14ac:dyDescent="0.25">
      <c r="C1503" s="418"/>
      <c r="D1503" s="7"/>
      <c r="E1503" s="7"/>
      <c r="F1503" s="426"/>
      <c r="G1503" s="7"/>
      <c r="H1503" s="7"/>
      <c r="I1503" s="7"/>
    </row>
    <row r="1504" spans="1:10" ht="19.5" customHeight="1" x14ac:dyDescent="0.25">
      <c r="C1504" s="418"/>
      <c r="D1504" s="7"/>
      <c r="E1504" s="7"/>
      <c r="F1504" s="7"/>
      <c r="G1504" s="7"/>
      <c r="H1504" s="7"/>
      <c r="I1504" s="7"/>
    </row>
    <row r="1505" spans="1:10" ht="19.5" customHeight="1" x14ac:dyDescent="0.25">
      <c r="C1505" s="418"/>
      <c r="D1505" s="7"/>
      <c r="E1505" s="7"/>
      <c r="F1505" s="7"/>
      <c r="G1505" s="7"/>
      <c r="H1505" s="7"/>
      <c r="I1505" s="7"/>
    </row>
    <row r="1506" spans="1:10" ht="19.5" customHeight="1" x14ac:dyDescent="0.25">
      <c r="H1506" s="421"/>
      <c r="I1506" s="421"/>
    </row>
    <row r="1507" spans="1:10" ht="19.5" customHeight="1" x14ac:dyDescent="0.25">
      <c r="C1507" s="417" t="s">
        <v>128</v>
      </c>
      <c r="D1507" s="418"/>
      <c r="E1507" s="418"/>
      <c r="F1507" s="419"/>
      <c r="G1507" s="419"/>
      <c r="H1507" s="420"/>
      <c r="I1507" s="420"/>
    </row>
    <row r="1508" spans="1:10" ht="19.5" customHeight="1" x14ac:dyDescent="0.25">
      <c r="C1508" s="418"/>
      <c r="D1508" s="6"/>
      <c r="E1508" s="6"/>
      <c r="F1508" s="6"/>
      <c r="G1508" s="6"/>
      <c r="H1508" s="422"/>
      <c r="I1508" s="422"/>
    </row>
    <row r="1509" spans="1:10" ht="19.5" customHeight="1" thickBot="1" x14ac:dyDescent="0.3">
      <c r="C1509" s="261">
        <f>Qualifs!F86</f>
        <v>6</v>
      </c>
      <c r="D1509" s="6"/>
      <c r="E1509" s="6"/>
      <c r="F1509" s="6"/>
      <c r="G1509" s="6"/>
      <c r="H1509" s="422"/>
      <c r="I1509" s="422"/>
    </row>
    <row r="1510" spans="1:10" ht="19.5" customHeight="1" thickBot="1" x14ac:dyDescent="0.3">
      <c r="C1510" s="423" t="str">
        <f>$C$1411</f>
        <v>Série 4</v>
      </c>
      <c r="D1510" s="6"/>
      <c r="E1510" s="6"/>
      <c r="F1510" s="6"/>
      <c r="G1510" s="6"/>
      <c r="H1510" s="422"/>
      <c r="I1510" s="422"/>
    </row>
    <row r="1511" spans="1:10" ht="19.5" customHeight="1" thickBot="1" x14ac:dyDescent="0.3">
      <c r="A1511" s="6">
        <f>A1490+1</f>
        <v>78</v>
      </c>
      <c r="C1511" s="423" t="str">
        <f>VLOOKUP(A1511,nom,2,FALSE)</f>
        <v/>
      </c>
      <c r="D1511" s="425"/>
      <c r="E1511" s="425">
        <v>1</v>
      </c>
      <c r="F1511" s="425">
        <v>2</v>
      </c>
      <c r="G1511" s="425">
        <v>3</v>
      </c>
      <c r="H1511" s="426" t="s">
        <v>129</v>
      </c>
      <c r="I1511" s="426" t="s">
        <v>130</v>
      </c>
    </row>
    <row r="1512" spans="1:10" ht="19.5" customHeight="1" x14ac:dyDescent="0.25">
      <c r="C1512" s="423"/>
      <c r="D1512" s="12" t="s">
        <v>131</v>
      </c>
      <c r="E1512" s="12"/>
      <c r="F1512" s="12"/>
      <c r="G1512" s="12"/>
      <c r="H1512" s="426"/>
      <c r="I1512" s="12"/>
    </row>
    <row r="1513" spans="1:10" ht="19.5" customHeight="1" x14ac:dyDescent="0.25">
      <c r="C1513" s="418"/>
      <c r="D1513" s="12" t="s">
        <v>132</v>
      </c>
      <c r="E1513" s="12"/>
      <c r="F1513" s="12"/>
      <c r="G1513" s="12"/>
      <c r="H1513" s="426"/>
      <c r="I1513" s="426"/>
    </row>
    <row r="1514" spans="1:10" ht="19.5" customHeight="1" x14ac:dyDescent="0.25">
      <c r="C1514" s="418"/>
      <c r="D1514" s="12" t="s">
        <v>133</v>
      </c>
      <c r="E1514" s="12"/>
      <c r="F1514" s="12"/>
      <c r="G1514" s="12"/>
      <c r="H1514" s="426"/>
      <c r="I1514" s="426"/>
    </row>
    <row r="1515" spans="1:10" ht="19.5" customHeight="1" x14ac:dyDescent="0.25">
      <c r="C1515" s="418"/>
      <c r="D1515" s="12" t="s">
        <v>134</v>
      </c>
      <c r="E1515" s="12"/>
      <c r="F1515" s="12"/>
      <c r="G1515" s="12"/>
      <c r="H1515" s="426"/>
      <c r="I1515" s="426"/>
    </row>
    <row r="1516" spans="1:10" ht="19.5" customHeight="1" x14ac:dyDescent="0.25">
      <c r="C1516" s="418"/>
      <c r="D1516" s="12" t="s">
        <v>135</v>
      </c>
      <c r="E1516" s="12"/>
      <c r="F1516" s="12"/>
      <c r="G1516" s="12"/>
      <c r="H1516" s="426"/>
      <c r="I1516" s="426"/>
    </row>
    <row r="1517" spans="1:10" ht="19.5" customHeight="1" x14ac:dyDescent="0.25">
      <c r="C1517" s="418"/>
      <c r="D1517" s="12" t="s">
        <v>136</v>
      </c>
      <c r="E1517" s="12"/>
      <c r="F1517" s="12"/>
      <c r="G1517" s="12"/>
      <c r="H1517" s="426"/>
      <c r="I1517" s="426"/>
      <c r="J1517" s="427"/>
    </row>
    <row r="1518" spans="1:10" ht="19.5" customHeight="1" x14ac:dyDescent="0.25">
      <c r="C1518" s="418"/>
      <c r="D1518" s="12" t="s">
        <v>137</v>
      </c>
      <c r="E1518" s="12"/>
      <c r="F1518" s="12"/>
      <c r="G1518" s="12"/>
      <c r="H1518" s="426"/>
      <c r="I1518" s="426"/>
      <c r="J1518" s="427"/>
    </row>
    <row r="1519" spans="1:10" ht="19.5" customHeight="1" x14ac:dyDescent="0.25">
      <c r="C1519" s="418"/>
      <c r="D1519" s="12" t="s">
        <v>138</v>
      </c>
      <c r="E1519" s="12"/>
      <c r="F1519" s="12"/>
      <c r="G1519" s="12"/>
      <c r="H1519" s="426"/>
      <c r="I1519" s="426"/>
      <c r="J1519" s="427"/>
    </row>
    <row r="1520" spans="1:10" ht="19.5" customHeight="1" x14ac:dyDescent="0.25">
      <c r="C1520" s="418"/>
      <c r="D1520" s="12" t="s">
        <v>139</v>
      </c>
      <c r="E1520" s="12"/>
      <c r="F1520" s="12"/>
      <c r="G1520" s="12"/>
      <c r="H1520" s="426"/>
      <c r="I1520" s="426"/>
      <c r="J1520" s="427"/>
    </row>
    <row r="1521" spans="1:10" ht="19.5" customHeight="1" x14ac:dyDescent="0.25">
      <c r="C1521" s="418"/>
      <c r="D1521" s="12" t="s">
        <v>140</v>
      </c>
      <c r="E1521" s="12"/>
      <c r="F1521" s="12"/>
      <c r="G1521" s="12"/>
      <c r="H1521" s="426"/>
      <c r="I1521" s="426"/>
    </row>
    <row r="1522" spans="1:10" ht="19.5" customHeight="1" x14ac:dyDescent="0.25">
      <c r="C1522" s="418"/>
      <c r="D1522" s="7"/>
      <c r="E1522" s="7"/>
      <c r="F1522" s="7"/>
      <c r="G1522" s="7"/>
      <c r="H1522" s="7"/>
      <c r="I1522" s="7"/>
    </row>
    <row r="1523" spans="1:10" ht="19.5" customHeight="1" x14ac:dyDescent="0.25">
      <c r="C1523" s="418"/>
      <c r="D1523" s="7"/>
      <c r="E1523" s="7"/>
      <c r="F1523" s="426" t="s">
        <v>129</v>
      </c>
      <c r="G1523" s="7"/>
      <c r="H1523" s="7"/>
      <c r="I1523" s="7"/>
    </row>
    <row r="1524" spans="1:10" ht="19.5" customHeight="1" x14ac:dyDescent="0.25">
      <c r="C1524" s="418"/>
      <c r="D1524" s="7"/>
      <c r="E1524" s="7"/>
      <c r="F1524" s="426"/>
      <c r="G1524" s="7"/>
      <c r="H1524" s="7"/>
      <c r="I1524" s="7"/>
    </row>
    <row r="1525" spans="1:10" ht="19.5" customHeight="1" x14ac:dyDescent="0.25">
      <c r="C1525" s="417" t="s">
        <v>128</v>
      </c>
      <c r="D1525" s="418"/>
      <c r="E1525" s="418"/>
      <c r="F1525" s="419"/>
      <c r="G1525" s="419"/>
      <c r="H1525" s="420"/>
      <c r="I1525" s="420"/>
    </row>
    <row r="1526" spans="1:10" ht="19.5" customHeight="1" x14ac:dyDescent="0.25">
      <c r="C1526" s="418"/>
      <c r="D1526" s="6"/>
      <c r="E1526" s="6"/>
      <c r="F1526" s="6"/>
      <c r="G1526" s="6"/>
      <c r="H1526" s="422"/>
      <c r="I1526" s="422"/>
    </row>
    <row r="1527" spans="1:10" ht="19.5" customHeight="1" thickBot="1" x14ac:dyDescent="0.3">
      <c r="C1527" s="261">
        <f>Qualifs!F87</f>
        <v>7</v>
      </c>
      <c r="D1527" s="6"/>
      <c r="E1527" s="6"/>
      <c r="F1527" s="6"/>
      <c r="G1527" s="6"/>
      <c r="H1527" s="422"/>
      <c r="I1527" s="422"/>
    </row>
    <row r="1528" spans="1:10" ht="19.5" customHeight="1" thickBot="1" x14ac:dyDescent="0.3">
      <c r="C1528" s="423" t="str">
        <f>$C$1411</f>
        <v>Série 4</v>
      </c>
      <c r="D1528" s="6"/>
      <c r="E1528" s="6"/>
      <c r="F1528" s="6"/>
      <c r="G1528" s="6"/>
      <c r="H1528" s="422"/>
      <c r="I1528" s="422"/>
    </row>
    <row r="1529" spans="1:10" ht="19.5" customHeight="1" thickBot="1" x14ac:dyDescent="0.3">
      <c r="A1529" s="6">
        <f>A1511+1</f>
        <v>79</v>
      </c>
      <c r="C1529" s="423" t="str">
        <f>VLOOKUP(A1529,nom,2,FALSE)</f>
        <v/>
      </c>
      <c r="D1529" s="425"/>
      <c r="E1529" s="425">
        <v>1</v>
      </c>
      <c r="F1529" s="425">
        <v>2</v>
      </c>
      <c r="G1529" s="425">
        <v>3</v>
      </c>
      <c r="H1529" s="426" t="s">
        <v>129</v>
      </c>
      <c r="I1529" s="426" t="s">
        <v>130</v>
      </c>
    </row>
    <row r="1530" spans="1:10" ht="19.5" customHeight="1" x14ac:dyDescent="0.25">
      <c r="C1530" s="423"/>
      <c r="D1530" s="12" t="s">
        <v>131</v>
      </c>
      <c r="E1530" s="12"/>
      <c r="F1530" s="12"/>
      <c r="G1530" s="12"/>
      <c r="H1530" s="426"/>
      <c r="I1530" s="12"/>
    </row>
    <row r="1531" spans="1:10" ht="19.5" customHeight="1" x14ac:dyDescent="0.25">
      <c r="C1531" s="418"/>
      <c r="D1531" s="12" t="s">
        <v>132</v>
      </c>
      <c r="E1531" s="12"/>
      <c r="F1531" s="12"/>
      <c r="G1531" s="12"/>
      <c r="H1531" s="426"/>
      <c r="I1531" s="426"/>
    </row>
    <row r="1532" spans="1:10" ht="19.5" customHeight="1" x14ac:dyDescent="0.25">
      <c r="C1532" s="418"/>
      <c r="D1532" s="12" t="s">
        <v>133</v>
      </c>
      <c r="E1532" s="12"/>
      <c r="F1532" s="12"/>
      <c r="G1532" s="12"/>
      <c r="H1532" s="426"/>
      <c r="I1532" s="426"/>
    </row>
    <row r="1533" spans="1:10" ht="19.5" customHeight="1" x14ac:dyDescent="0.25">
      <c r="C1533" s="418"/>
      <c r="D1533" s="12" t="s">
        <v>134</v>
      </c>
      <c r="E1533" s="12"/>
      <c r="F1533" s="12"/>
      <c r="G1533" s="12"/>
      <c r="H1533" s="426"/>
      <c r="I1533" s="426"/>
    </row>
    <row r="1534" spans="1:10" ht="19.5" customHeight="1" x14ac:dyDescent="0.25">
      <c r="C1534" s="418"/>
      <c r="D1534" s="12" t="s">
        <v>135</v>
      </c>
      <c r="E1534" s="12"/>
      <c r="F1534" s="12"/>
      <c r="G1534" s="12"/>
      <c r="H1534" s="426"/>
      <c r="I1534" s="426"/>
    </row>
    <row r="1535" spans="1:10" ht="19.5" customHeight="1" x14ac:dyDescent="0.25">
      <c r="C1535" s="418"/>
      <c r="D1535" s="12" t="s">
        <v>136</v>
      </c>
      <c r="E1535" s="12"/>
      <c r="F1535" s="12"/>
      <c r="G1535" s="12"/>
      <c r="H1535" s="426"/>
      <c r="I1535" s="426"/>
      <c r="J1535" s="427"/>
    </row>
    <row r="1536" spans="1:10" ht="19.5" customHeight="1" x14ac:dyDescent="0.25">
      <c r="C1536" s="418"/>
      <c r="D1536" s="12" t="s">
        <v>137</v>
      </c>
      <c r="E1536" s="12"/>
      <c r="F1536" s="12"/>
      <c r="G1536" s="12"/>
      <c r="H1536" s="426"/>
      <c r="I1536" s="426"/>
      <c r="J1536" s="427"/>
    </row>
    <row r="1537" spans="1:10" ht="19.5" customHeight="1" x14ac:dyDescent="0.25">
      <c r="C1537" s="418"/>
      <c r="D1537" s="12" t="s">
        <v>138</v>
      </c>
      <c r="E1537" s="12"/>
      <c r="F1537" s="12"/>
      <c r="G1537" s="12"/>
      <c r="H1537" s="426"/>
      <c r="I1537" s="426"/>
      <c r="J1537" s="427"/>
    </row>
    <row r="1538" spans="1:10" ht="19.5" customHeight="1" x14ac:dyDescent="0.25">
      <c r="C1538" s="418"/>
      <c r="D1538" s="12" t="s">
        <v>139</v>
      </c>
      <c r="E1538" s="12"/>
      <c r="F1538" s="12"/>
      <c r="G1538" s="12"/>
      <c r="H1538" s="426"/>
      <c r="I1538" s="426"/>
      <c r="J1538" s="427"/>
    </row>
    <row r="1539" spans="1:10" ht="19.5" customHeight="1" x14ac:dyDescent="0.25">
      <c r="C1539" s="418"/>
      <c r="D1539" s="12" t="s">
        <v>140</v>
      </c>
      <c r="E1539" s="12"/>
      <c r="F1539" s="12"/>
      <c r="G1539" s="12"/>
      <c r="H1539" s="426"/>
      <c r="I1539" s="426"/>
    </row>
    <row r="1540" spans="1:10" ht="19.5" customHeight="1" x14ac:dyDescent="0.25">
      <c r="C1540" s="418"/>
      <c r="D1540" s="7"/>
      <c r="E1540" s="7"/>
      <c r="F1540" s="7"/>
      <c r="G1540" s="7"/>
      <c r="H1540" s="7"/>
      <c r="I1540" s="7"/>
    </row>
    <row r="1541" spans="1:10" ht="19.5" customHeight="1" x14ac:dyDescent="0.25">
      <c r="C1541" s="418"/>
      <c r="D1541" s="7"/>
      <c r="E1541" s="7"/>
      <c r="F1541" s="426" t="s">
        <v>129</v>
      </c>
      <c r="G1541" s="7"/>
      <c r="H1541" s="7"/>
      <c r="I1541" s="7"/>
    </row>
    <row r="1542" spans="1:10" ht="19.5" customHeight="1" x14ac:dyDescent="0.25">
      <c r="C1542" s="418"/>
      <c r="D1542" s="7"/>
      <c r="E1542" s="7"/>
      <c r="F1542" s="426"/>
      <c r="G1542" s="7"/>
      <c r="H1542" s="7"/>
      <c r="I1542" s="7"/>
    </row>
    <row r="1543" spans="1:10" ht="19.5" customHeight="1" x14ac:dyDescent="0.25">
      <c r="C1543" s="418"/>
      <c r="D1543" s="7"/>
      <c r="E1543" s="7"/>
      <c r="F1543" s="7"/>
      <c r="G1543" s="7"/>
      <c r="H1543" s="7"/>
      <c r="I1543" s="7"/>
    </row>
    <row r="1544" spans="1:10" ht="19.5" customHeight="1" x14ac:dyDescent="0.25">
      <c r="C1544" s="418"/>
      <c r="D1544" s="7"/>
      <c r="E1544" s="7"/>
      <c r="F1544" s="7"/>
      <c r="G1544" s="7"/>
      <c r="H1544" s="7"/>
      <c r="I1544" s="7"/>
    </row>
    <row r="1545" spans="1:10" ht="19.5" customHeight="1" x14ac:dyDescent="0.25">
      <c r="H1545" s="421"/>
      <c r="I1545" s="421"/>
    </row>
    <row r="1546" spans="1:10" ht="19.5" customHeight="1" x14ac:dyDescent="0.25">
      <c r="C1546" s="417" t="s">
        <v>128</v>
      </c>
      <c r="D1546" s="418"/>
      <c r="E1546" s="418"/>
      <c r="F1546" s="419"/>
      <c r="G1546" s="419"/>
      <c r="H1546" s="420"/>
      <c r="I1546" s="420"/>
    </row>
    <row r="1547" spans="1:10" ht="19.5" customHeight="1" x14ac:dyDescent="0.25">
      <c r="C1547" s="418"/>
      <c r="D1547" s="6"/>
      <c r="E1547" s="6"/>
      <c r="F1547" s="6"/>
      <c r="G1547" s="6"/>
      <c r="H1547" s="422"/>
      <c r="I1547" s="422"/>
    </row>
    <row r="1548" spans="1:10" ht="19.5" customHeight="1" thickBot="1" x14ac:dyDescent="0.3">
      <c r="C1548" s="261">
        <f>Qualifs!F88</f>
        <v>8</v>
      </c>
      <c r="D1548" s="6"/>
      <c r="E1548" s="6"/>
      <c r="F1548" s="6"/>
      <c r="G1548" s="6"/>
      <c r="H1548" s="422"/>
      <c r="I1548" s="422"/>
    </row>
    <row r="1549" spans="1:10" ht="19.5" customHeight="1" thickBot="1" x14ac:dyDescent="0.3">
      <c r="C1549" s="423" t="str">
        <f>$C$1411</f>
        <v>Série 4</v>
      </c>
      <c r="D1549" s="6"/>
      <c r="E1549" s="6"/>
      <c r="F1549" s="6"/>
      <c r="G1549" s="6"/>
      <c r="H1549" s="422"/>
      <c r="I1549" s="422"/>
    </row>
    <row r="1550" spans="1:10" ht="19.5" customHeight="1" thickBot="1" x14ac:dyDescent="0.3">
      <c r="A1550" s="6">
        <f>A1529+1</f>
        <v>80</v>
      </c>
      <c r="C1550" s="423" t="str">
        <f>VLOOKUP(A1550,nom,2,FALSE)</f>
        <v/>
      </c>
      <c r="D1550" s="425"/>
      <c r="E1550" s="425">
        <v>1</v>
      </c>
      <c r="F1550" s="425">
        <v>2</v>
      </c>
      <c r="G1550" s="425">
        <v>3</v>
      </c>
      <c r="H1550" s="426" t="s">
        <v>129</v>
      </c>
      <c r="I1550" s="426" t="s">
        <v>130</v>
      </c>
    </row>
    <row r="1551" spans="1:10" ht="19.5" customHeight="1" x14ac:dyDescent="0.25">
      <c r="C1551" s="423"/>
      <c r="D1551" s="12" t="s">
        <v>131</v>
      </c>
      <c r="E1551" s="12"/>
      <c r="F1551" s="12"/>
      <c r="G1551" s="12"/>
      <c r="H1551" s="426"/>
      <c r="I1551" s="12"/>
    </row>
    <row r="1552" spans="1:10" ht="19.5" customHeight="1" x14ac:dyDescent="0.25">
      <c r="C1552" s="418"/>
      <c r="D1552" s="12" t="s">
        <v>132</v>
      </c>
      <c r="E1552" s="12"/>
      <c r="F1552" s="12"/>
      <c r="G1552" s="12"/>
      <c r="H1552" s="426"/>
      <c r="I1552" s="426"/>
    </row>
    <row r="1553" spans="1:10" ht="19.5" customHeight="1" x14ac:dyDescent="0.25">
      <c r="C1553" s="418"/>
      <c r="D1553" s="12" t="s">
        <v>133</v>
      </c>
      <c r="E1553" s="12"/>
      <c r="F1553" s="12"/>
      <c r="G1553" s="12"/>
      <c r="H1553" s="426"/>
      <c r="I1553" s="426"/>
    </row>
    <row r="1554" spans="1:10" ht="19.5" customHeight="1" x14ac:dyDescent="0.25">
      <c r="C1554" s="418"/>
      <c r="D1554" s="12" t="s">
        <v>134</v>
      </c>
      <c r="E1554" s="12"/>
      <c r="F1554" s="12"/>
      <c r="G1554" s="12"/>
      <c r="H1554" s="426"/>
      <c r="I1554" s="426"/>
    </row>
    <row r="1555" spans="1:10" ht="19.5" customHeight="1" x14ac:dyDescent="0.25">
      <c r="C1555" s="418"/>
      <c r="D1555" s="12" t="s">
        <v>135</v>
      </c>
      <c r="E1555" s="12"/>
      <c r="F1555" s="12"/>
      <c r="G1555" s="12"/>
      <c r="H1555" s="426"/>
      <c r="I1555" s="426"/>
    </row>
    <row r="1556" spans="1:10" ht="19.5" customHeight="1" x14ac:dyDescent="0.25">
      <c r="C1556" s="418"/>
      <c r="D1556" s="12" t="s">
        <v>136</v>
      </c>
      <c r="E1556" s="12"/>
      <c r="F1556" s="12"/>
      <c r="G1556" s="12"/>
      <c r="H1556" s="426"/>
      <c r="I1556" s="426"/>
      <c r="J1556" s="427"/>
    </row>
    <row r="1557" spans="1:10" ht="19.5" customHeight="1" x14ac:dyDescent="0.25">
      <c r="C1557" s="418"/>
      <c r="D1557" s="12" t="s">
        <v>137</v>
      </c>
      <c r="E1557" s="12"/>
      <c r="F1557" s="12"/>
      <c r="G1557" s="12"/>
      <c r="H1557" s="426"/>
      <c r="I1557" s="426"/>
      <c r="J1557" s="427"/>
    </row>
    <row r="1558" spans="1:10" ht="19.5" customHeight="1" x14ac:dyDescent="0.25">
      <c r="C1558" s="418"/>
      <c r="D1558" s="12" t="s">
        <v>138</v>
      </c>
      <c r="E1558" s="12"/>
      <c r="F1558" s="12"/>
      <c r="G1558" s="12"/>
      <c r="H1558" s="426"/>
      <c r="I1558" s="426"/>
      <c r="J1558" s="427"/>
    </row>
    <row r="1559" spans="1:10" ht="19.5" customHeight="1" x14ac:dyDescent="0.25">
      <c r="C1559" s="418"/>
      <c r="D1559" s="12" t="s">
        <v>139</v>
      </c>
      <c r="E1559" s="12"/>
      <c r="F1559" s="12"/>
      <c r="G1559" s="12"/>
      <c r="H1559" s="426"/>
      <c r="I1559" s="426"/>
      <c r="J1559" s="427"/>
    </row>
    <row r="1560" spans="1:10" ht="19.5" customHeight="1" x14ac:dyDescent="0.25">
      <c r="C1560" s="418"/>
      <c r="D1560" s="12" t="s">
        <v>140</v>
      </c>
      <c r="E1560" s="12"/>
      <c r="F1560" s="12"/>
      <c r="G1560" s="12"/>
      <c r="H1560" s="426"/>
      <c r="I1560" s="426"/>
    </row>
    <row r="1561" spans="1:10" ht="19.5" customHeight="1" x14ac:dyDescent="0.25">
      <c r="C1561" s="418"/>
      <c r="D1561" s="7"/>
      <c r="E1561" s="7"/>
      <c r="F1561" s="7"/>
      <c r="G1561" s="7"/>
      <c r="H1561" s="7"/>
      <c r="I1561" s="7"/>
    </row>
    <row r="1562" spans="1:10" ht="19.5" customHeight="1" x14ac:dyDescent="0.25">
      <c r="C1562" s="418"/>
      <c r="D1562" s="7"/>
      <c r="E1562" s="7"/>
      <c r="F1562" s="426" t="s">
        <v>129</v>
      </c>
      <c r="G1562" s="7"/>
      <c r="H1562" s="7"/>
      <c r="I1562" s="7"/>
    </row>
    <row r="1563" spans="1:10" ht="19.5" customHeight="1" x14ac:dyDescent="0.25">
      <c r="C1563" s="418"/>
      <c r="D1563" s="7"/>
      <c r="E1563" s="7"/>
      <c r="F1563" s="426"/>
      <c r="G1563" s="7"/>
      <c r="H1563" s="7"/>
      <c r="I1563" s="7"/>
    </row>
    <row r="1564" spans="1:10" ht="19.5" customHeight="1" x14ac:dyDescent="0.25">
      <c r="C1564" s="417" t="s">
        <v>128</v>
      </c>
      <c r="D1564" s="418"/>
      <c r="E1564" s="418"/>
      <c r="F1564" s="419"/>
      <c r="G1564" s="419"/>
      <c r="H1564" s="420"/>
      <c r="I1564" s="420"/>
    </row>
    <row r="1565" spans="1:10" ht="19.5" customHeight="1" x14ac:dyDescent="0.25">
      <c r="C1565" s="418"/>
      <c r="D1565" s="6"/>
      <c r="E1565" s="6"/>
      <c r="F1565" s="6"/>
      <c r="G1565" s="6"/>
      <c r="H1565" s="422"/>
      <c r="I1565" s="422"/>
    </row>
    <row r="1566" spans="1:10" ht="19.5" customHeight="1" thickBot="1" x14ac:dyDescent="0.3">
      <c r="C1566" s="261">
        <f>Qualifs!F89</f>
        <v>9</v>
      </c>
      <c r="D1566" s="6"/>
      <c r="E1566" s="6"/>
      <c r="F1566" s="6"/>
      <c r="G1566" s="6"/>
      <c r="H1566" s="422"/>
      <c r="I1566" s="422"/>
    </row>
    <row r="1567" spans="1:10" ht="19.5" customHeight="1" thickBot="1" x14ac:dyDescent="0.3">
      <c r="C1567" s="423" t="str">
        <f>$C$1411</f>
        <v>Série 4</v>
      </c>
      <c r="D1567" s="6"/>
      <c r="E1567" s="6"/>
      <c r="F1567" s="6"/>
      <c r="G1567" s="6"/>
      <c r="H1567" s="422"/>
      <c r="I1567" s="422"/>
    </row>
    <row r="1568" spans="1:10" ht="19.5" customHeight="1" thickBot="1" x14ac:dyDescent="0.3">
      <c r="A1568" s="6">
        <f>A1550+1</f>
        <v>81</v>
      </c>
      <c r="C1568" s="423" t="str">
        <f>VLOOKUP(A1568,nom,2,FALSE)</f>
        <v/>
      </c>
      <c r="D1568" s="425"/>
      <c r="E1568" s="425">
        <v>1</v>
      </c>
      <c r="F1568" s="425">
        <v>2</v>
      </c>
      <c r="G1568" s="425">
        <v>3</v>
      </c>
      <c r="H1568" s="426" t="s">
        <v>129</v>
      </c>
      <c r="I1568" s="426" t="s">
        <v>130</v>
      </c>
    </row>
    <row r="1569" spans="3:10" ht="19.5" customHeight="1" x14ac:dyDescent="0.25">
      <c r="C1569" s="423"/>
      <c r="D1569" s="12" t="s">
        <v>131</v>
      </c>
      <c r="E1569" s="12"/>
      <c r="F1569" s="12"/>
      <c r="G1569" s="12"/>
      <c r="H1569" s="426"/>
      <c r="I1569" s="12"/>
    </row>
    <row r="1570" spans="3:10" ht="19.5" customHeight="1" x14ac:dyDescent="0.25">
      <c r="C1570" s="418"/>
      <c r="D1570" s="12" t="s">
        <v>132</v>
      </c>
      <c r="E1570" s="12"/>
      <c r="F1570" s="12"/>
      <c r="G1570" s="12"/>
      <c r="H1570" s="426"/>
      <c r="I1570" s="426"/>
    </row>
    <row r="1571" spans="3:10" ht="19.5" customHeight="1" x14ac:dyDescent="0.25">
      <c r="C1571" s="418"/>
      <c r="D1571" s="12" t="s">
        <v>133</v>
      </c>
      <c r="E1571" s="12"/>
      <c r="F1571" s="12"/>
      <c r="G1571" s="12"/>
      <c r="H1571" s="426"/>
      <c r="I1571" s="426"/>
    </row>
    <row r="1572" spans="3:10" ht="19.5" customHeight="1" x14ac:dyDescent="0.25">
      <c r="C1572" s="418"/>
      <c r="D1572" s="12" t="s">
        <v>134</v>
      </c>
      <c r="E1572" s="12"/>
      <c r="F1572" s="12"/>
      <c r="G1572" s="12"/>
      <c r="H1572" s="426"/>
      <c r="I1572" s="426"/>
    </row>
    <row r="1573" spans="3:10" ht="19.5" customHeight="1" x14ac:dyDescent="0.25">
      <c r="C1573" s="418"/>
      <c r="D1573" s="12" t="s">
        <v>135</v>
      </c>
      <c r="E1573" s="12"/>
      <c r="F1573" s="12"/>
      <c r="G1573" s="12"/>
      <c r="H1573" s="426"/>
      <c r="I1573" s="426"/>
    </row>
    <row r="1574" spans="3:10" ht="19.5" customHeight="1" x14ac:dyDescent="0.25">
      <c r="C1574" s="418"/>
      <c r="D1574" s="12" t="s">
        <v>136</v>
      </c>
      <c r="E1574" s="12"/>
      <c r="F1574" s="12"/>
      <c r="G1574" s="12"/>
      <c r="H1574" s="426"/>
      <c r="I1574" s="426"/>
      <c r="J1574" s="427"/>
    </row>
    <row r="1575" spans="3:10" ht="19.5" customHeight="1" x14ac:dyDescent="0.25">
      <c r="C1575" s="418"/>
      <c r="D1575" s="12" t="s">
        <v>137</v>
      </c>
      <c r="E1575" s="12"/>
      <c r="F1575" s="12"/>
      <c r="G1575" s="12"/>
      <c r="H1575" s="426"/>
      <c r="I1575" s="426"/>
      <c r="J1575" s="427"/>
    </row>
    <row r="1576" spans="3:10" ht="19.5" customHeight="1" x14ac:dyDescent="0.25">
      <c r="C1576" s="418"/>
      <c r="D1576" s="12" t="s">
        <v>138</v>
      </c>
      <c r="E1576" s="12"/>
      <c r="F1576" s="12"/>
      <c r="G1576" s="12"/>
      <c r="H1576" s="426"/>
      <c r="I1576" s="426"/>
      <c r="J1576" s="427"/>
    </row>
    <row r="1577" spans="3:10" ht="19.5" customHeight="1" x14ac:dyDescent="0.25">
      <c r="C1577" s="418"/>
      <c r="D1577" s="12" t="s">
        <v>139</v>
      </c>
      <c r="E1577" s="12"/>
      <c r="F1577" s="12"/>
      <c r="G1577" s="12"/>
      <c r="H1577" s="426"/>
      <c r="I1577" s="426"/>
      <c r="J1577" s="427"/>
    </row>
    <row r="1578" spans="3:10" ht="19.5" customHeight="1" x14ac:dyDescent="0.25">
      <c r="C1578" s="418"/>
      <c r="D1578" s="12" t="s">
        <v>140</v>
      </c>
      <c r="E1578" s="12"/>
      <c r="F1578" s="12"/>
      <c r="G1578" s="12"/>
      <c r="H1578" s="426"/>
      <c r="I1578" s="426"/>
    </row>
    <row r="1579" spans="3:10" ht="19.5" customHeight="1" x14ac:dyDescent="0.25">
      <c r="C1579" s="418"/>
      <c r="D1579" s="7"/>
      <c r="E1579" s="7"/>
      <c r="F1579" s="7"/>
      <c r="G1579" s="7"/>
      <c r="H1579" s="7"/>
      <c r="I1579" s="7"/>
    </row>
    <row r="1580" spans="3:10" ht="19.5" customHeight="1" x14ac:dyDescent="0.25">
      <c r="C1580" s="418"/>
      <c r="D1580" s="7"/>
      <c r="E1580" s="7"/>
      <c r="F1580" s="426" t="s">
        <v>129</v>
      </c>
      <c r="G1580" s="7"/>
      <c r="H1580" s="7"/>
      <c r="I1580" s="7"/>
    </row>
    <row r="1581" spans="3:10" ht="19.5" customHeight="1" x14ac:dyDescent="0.25">
      <c r="C1581" s="418"/>
      <c r="D1581" s="7"/>
      <c r="E1581" s="7"/>
      <c r="F1581" s="426"/>
      <c r="G1581" s="7"/>
      <c r="H1581" s="7"/>
      <c r="I1581" s="7"/>
    </row>
    <row r="1582" spans="3:10" ht="19.5" customHeight="1" x14ac:dyDescent="0.25">
      <c r="C1582" s="418"/>
      <c r="D1582" s="7"/>
      <c r="E1582" s="7"/>
      <c r="F1582" s="7"/>
      <c r="G1582" s="7"/>
      <c r="H1582" s="7"/>
      <c r="I1582" s="7"/>
    </row>
    <row r="1583" spans="3:10" ht="19.5" customHeight="1" x14ac:dyDescent="0.25">
      <c r="C1583" s="418"/>
      <c r="D1583" s="7"/>
      <c r="E1583" s="7"/>
      <c r="F1583" s="7"/>
      <c r="G1583" s="7"/>
      <c r="H1583" s="7"/>
      <c r="I1583" s="7"/>
    </row>
    <row r="1584" spans="3:10" ht="19.5" customHeight="1" x14ac:dyDescent="0.25">
      <c r="H1584" s="421"/>
      <c r="I1584" s="421"/>
    </row>
    <row r="1585" spans="1:10" ht="19.5" customHeight="1" x14ac:dyDescent="0.25">
      <c r="C1585" s="417" t="s">
        <v>128</v>
      </c>
      <c r="D1585" s="418"/>
      <c r="E1585" s="418"/>
      <c r="F1585" s="419"/>
      <c r="G1585" s="419"/>
      <c r="H1585" s="420"/>
      <c r="I1585" s="420"/>
    </row>
    <row r="1586" spans="1:10" ht="19.5" customHeight="1" x14ac:dyDescent="0.25">
      <c r="C1586" s="418"/>
      <c r="D1586" s="6"/>
      <c r="E1586" s="6"/>
      <c r="F1586" s="6"/>
      <c r="G1586" s="6"/>
      <c r="H1586" s="422"/>
      <c r="I1586" s="422"/>
    </row>
    <row r="1587" spans="1:10" ht="19.5" customHeight="1" thickBot="1" x14ac:dyDescent="0.3">
      <c r="C1587" s="261">
        <f>Qualifs!F90</f>
        <v>10</v>
      </c>
      <c r="D1587" s="6"/>
      <c r="E1587" s="6"/>
      <c r="F1587" s="6"/>
      <c r="G1587" s="6"/>
      <c r="H1587" s="422"/>
      <c r="I1587" s="422"/>
    </row>
    <row r="1588" spans="1:10" ht="19.5" customHeight="1" thickBot="1" x14ac:dyDescent="0.3">
      <c r="C1588" s="423" t="str">
        <f>$C$1411</f>
        <v>Série 4</v>
      </c>
      <c r="D1588" s="6"/>
      <c r="E1588" s="6"/>
      <c r="F1588" s="6"/>
      <c r="G1588" s="6"/>
      <c r="H1588" s="422"/>
      <c r="I1588" s="422"/>
    </row>
    <row r="1589" spans="1:10" ht="19.5" customHeight="1" thickBot="1" x14ac:dyDescent="0.3">
      <c r="A1589" s="6">
        <f>A1568+1</f>
        <v>82</v>
      </c>
      <c r="C1589" s="423" t="str">
        <f>VLOOKUP(A1589,nom,2,FALSE)</f>
        <v/>
      </c>
      <c r="D1589" s="425"/>
      <c r="E1589" s="425">
        <v>1</v>
      </c>
      <c r="F1589" s="425">
        <v>2</v>
      </c>
      <c r="G1589" s="425">
        <v>3</v>
      </c>
      <c r="H1589" s="426" t="s">
        <v>129</v>
      </c>
      <c r="I1589" s="426" t="s">
        <v>130</v>
      </c>
    </row>
    <row r="1590" spans="1:10" ht="19.5" customHeight="1" x14ac:dyDescent="0.25">
      <c r="C1590" s="423"/>
      <c r="D1590" s="12" t="s">
        <v>131</v>
      </c>
      <c r="E1590" s="12"/>
      <c r="F1590" s="12"/>
      <c r="G1590" s="12"/>
      <c r="H1590" s="426"/>
      <c r="I1590" s="12"/>
    </row>
    <row r="1591" spans="1:10" ht="19.5" customHeight="1" x14ac:dyDescent="0.25">
      <c r="C1591" s="418"/>
      <c r="D1591" s="12" t="s">
        <v>132</v>
      </c>
      <c r="E1591" s="12"/>
      <c r="F1591" s="12"/>
      <c r="G1591" s="12"/>
      <c r="H1591" s="426"/>
      <c r="I1591" s="426"/>
    </row>
    <row r="1592" spans="1:10" ht="19.5" customHeight="1" x14ac:dyDescent="0.25">
      <c r="C1592" s="418"/>
      <c r="D1592" s="12" t="s">
        <v>133</v>
      </c>
      <c r="E1592" s="12"/>
      <c r="F1592" s="12"/>
      <c r="G1592" s="12"/>
      <c r="H1592" s="426"/>
      <c r="I1592" s="426"/>
    </row>
    <row r="1593" spans="1:10" ht="19.5" customHeight="1" x14ac:dyDescent="0.25">
      <c r="C1593" s="418"/>
      <c r="D1593" s="12" t="s">
        <v>134</v>
      </c>
      <c r="E1593" s="12"/>
      <c r="F1593" s="12"/>
      <c r="G1593" s="12"/>
      <c r="H1593" s="426"/>
      <c r="I1593" s="426"/>
    </row>
    <row r="1594" spans="1:10" ht="19.5" customHeight="1" x14ac:dyDescent="0.25">
      <c r="C1594" s="418"/>
      <c r="D1594" s="12" t="s">
        <v>135</v>
      </c>
      <c r="E1594" s="12"/>
      <c r="F1594" s="12"/>
      <c r="G1594" s="12"/>
      <c r="H1594" s="426"/>
      <c r="I1594" s="426"/>
    </row>
    <row r="1595" spans="1:10" ht="19.5" customHeight="1" x14ac:dyDescent="0.25">
      <c r="C1595" s="418"/>
      <c r="D1595" s="12" t="s">
        <v>136</v>
      </c>
      <c r="E1595" s="12"/>
      <c r="F1595" s="12"/>
      <c r="G1595" s="12"/>
      <c r="H1595" s="426"/>
      <c r="I1595" s="426"/>
      <c r="J1595" s="427"/>
    </row>
    <row r="1596" spans="1:10" ht="19.5" customHeight="1" x14ac:dyDescent="0.25">
      <c r="C1596" s="418"/>
      <c r="D1596" s="12" t="s">
        <v>137</v>
      </c>
      <c r="E1596" s="12"/>
      <c r="F1596" s="12"/>
      <c r="G1596" s="12"/>
      <c r="H1596" s="426"/>
      <c r="I1596" s="426"/>
      <c r="J1596" s="427"/>
    </row>
    <row r="1597" spans="1:10" ht="19.5" customHeight="1" x14ac:dyDescent="0.25">
      <c r="C1597" s="418"/>
      <c r="D1597" s="12" t="s">
        <v>138</v>
      </c>
      <c r="E1597" s="12"/>
      <c r="F1597" s="12"/>
      <c r="G1597" s="12"/>
      <c r="H1597" s="426"/>
      <c r="I1597" s="426"/>
      <c r="J1597" s="427"/>
    </row>
    <row r="1598" spans="1:10" ht="19.5" customHeight="1" x14ac:dyDescent="0.25">
      <c r="C1598" s="418"/>
      <c r="D1598" s="12" t="s">
        <v>139</v>
      </c>
      <c r="E1598" s="12"/>
      <c r="F1598" s="12"/>
      <c r="G1598" s="12"/>
      <c r="H1598" s="426"/>
      <c r="I1598" s="426"/>
      <c r="J1598" s="427"/>
    </row>
    <row r="1599" spans="1:10" ht="19.5" customHeight="1" x14ac:dyDescent="0.25">
      <c r="C1599" s="418"/>
      <c r="D1599" s="12" t="s">
        <v>140</v>
      </c>
      <c r="E1599" s="12"/>
      <c r="F1599" s="12"/>
      <c r="G1599" s="12"/>
      <c r="H1599" s="426"/>
      <c r="I1599" s="426"/>
    </row>
    <row r="1600" spans="1:10" ht="19.5" customHeight="1" x14ac:dyDescent="0.25">
      <c r="C1600" s="418"/>
      <c r="D1600" s="7"/>
      <c r="E1600" s="7"/>
      <c r="F1600" s="7"/>
      <c r="G1600" s="7"/>
      <c r="H1600" s="7"/>
      <c r="I1600" s="7"/>
    </row>
    <row r="1601" spans="1:10" ht="19.5" customHeight="1" x14ac:dyDescent="0.25">
      <c r="C1601" s="418"/>
      <c r="D1601" s="7"/>
      <c r="E1601" s="7"/>
      <c r="F1601" s="426" t="s">
        <v>129</v>
      </c>
      <c r="G1601" s="7"/>
      <c r="H1601" s="7"/>
      <c r="I1601" s="7"/>
    </row>
    <row r="1602" spans="1:10" ht="19.5" customHeight="1" x14ac:dyDescent="0.25">
      <c r="C1602" s="418"/>
      <c r="D1602" s="7"/>
      <c r="E1602" s="7"/>
      <c r="F1602" s="426"/>
      <c r="G1602" s="7"/>
      <c r="H1602" s="7"/>
      <c r="I1602" s="7"/>
    </row>
    <row r="1603" spans="1:10" ht="19.5" customHeight="1" x14ac:dyDescent="0.25">
      <c r="C1603" s="417" t="s">
        <v>128</v>
      </c>
      <c r="D1603" s="418"/>
      <c r="E1603" s="418"/>
      <c r="F1603" s="419"/>
      <c r="G1603" s="419"/>
      <c r="H1603" s="420"/>
      <c r="I1603" s="420"/>
    </row>
    <row r="1604" spans="1:10" ht="19.5" customHeight="1" x14ac:dyDescent="0.25">
      <c r="C1604" s="418"/>
      <c r="D1604" s="6"/>
      <c r="E1604" s="6"/>
      <c r="F1604" s="6"/>
      <c r="G1604" s="6"/>
      <c r="H1604" s="422"/>
      <c r="I1604" s="422"/>
    </row>
    <row r="1605" spans="1:10" ht="19.5" customHeight="1" thickBot="1" x14ac:dyDescent="0.3">
      <c r="C1605" s="261">
        <f>Qualifs!F91</f>
        <v>11</v>
      </c>
      <c r="D1605" s="6"/>
      <c r="E1605" s="6"/>
      <c r="F1605" s="6"/>
      <c r="G1605" s="6"/>
      <c r="H1605" s="422"/>
      <c r="I1605" s="422"/>
    </row>
    <row r="1606" spans="1:10" ht="19.5" customHeight="1" thickBot="1" x14ac:dyDescent="0.3">
      <c r="C1606" s="423" t="str">
        <f>$C$1411</f>
        <v>Série 4</v>
      </c>
      <c r="D1606" s="6"/>
      <c r="E1606" s="6"/>
      <c r="F1606" s="6"/>
      <c r="G1606" s="6"/>
      <c r="H1606" s="422"/>
      <c r="I1606" s="422"/>
    </row>
    <row r="1607" spans="1:10" ht="19.5" customHeight="1" thickBot="1" x14ac:dyDescent="0.3">
      <c r="A1607" s="6">
        <f>A1589+1</f>
        <v>83</v>
      </c>
      <c r="C1607" s="423" t="str">
        <f>VLOOKUP(A1607,nom,2,FALSE)</f>
        <v/>
      </c>
      <c r="D1607" s="425"/>
      <c r="E1607" s="425">
        <v>1</v>
      </c>
      <c r="F1607" s="425">
        <v>2</v>
      </c>
      <c r="G1607" s="425">
        <v>3</v>
      </c>
      <c r="H1607" s="426" t="s">
        <v>129</v>
      </c>
      <c r="I1607" s="426" t="s">
        <v>130</v>
      </c>
    </row>
    <row r="1608" spans="1:10" ht="19.5" customHeight="1" x14ac:dyDescent="0.25">
      <c r="C1608" s="423"/>
      <c r="D1608" s="12" t="s">
        <v>131</v>
      </c>
      <c r="E1608" s="12"/>
      <c r="F1608" s="12"/>
      <c r="G1608" s="12"/>
      <c r="H1608" s="426"/>
      <c r="I1608" s="12"/>
    </row>
    <row r="1609" spans="1:10" ht="19.5" customHeight="1" x14ac:dyDescent="0.25">
      <c r="C1609" s="418"/>
      <c r="D1609" s="12" t="s">
        <v>132</v>
      </c>
      <c r="E1609" s="12"/>
      <c r="F1609" s="12"/>
      <c r="G1609" s="12"/>
      <c r="H1609" s="426"/>
      <c r="I1609" s="426"/>
    </row>
    <row r="1610" spans="1:10" ht="19.5" customHeight="1" x14ac:dyDescent="0.25">
      <c r="C1610" s="418"/>
      <c r="D1610" s="12" t="s">
        <v>133</v>
      </c>
      <c r="E1610" s="12"/>
      <c r="F1610" s="12"/>
      <c r="G1610" s="12"/>
      <c r="H1610" s="426"/>
      <c r="I1610" s="426"/>
    </row>
    <row r="1611" spans="1:10" ht="19.5" customHeight="1" x14ac:dyDescent="0.25">
      <c r="C1611" s="418"/>
      <c r="D1611" s="12" t="s">
        <v>134</v>
      </c>
      <c r="E1611" s="12"/>
      <c r="F1611" s="12"/>
      <c r="G1611" s="12"/>
      <c r="H1611" s="426"/>
      <c r="I1611" s="426"/>
    </row>
    <row r="1612" spans="1:10" ht="19.5" customHeight="1" x14ac:dyDescent="0.25">
      <c r="C1612" s="418"/>
      <c r="D1612" s="12" t="s">
        <v>135</v>
      </c>
      <c r="E1612" s="12"/>
      <c r="F1612" s="12"/>
      <c r="G1612" s="12"/>
      <c r="H1612" s="426"/>
      <c r="I1612" s="426"/>
    </row>
    <row r="1613" spans="1:10" ht="19.5" customHeight="1" x14ac:dyDescent="0.25">
      <c r="C1613" s="418"/>
      <c r="D1613" s="12" t="s">
        <v>136</v>
      </c>
      <c r="E1613" s="12"/>
      <c r="F1613" s="12"/>
      <c r="G1613" s="12"/>
      <c r="H1613" s="426"/>
      <c r="I1613" s="426"/>
      <c r="J1613" s="427"/>
    </row>
    <row r="1614" spans="1:10" ht="19.5" customHeight="1" x14ac:dyDescent="0.25">
      <c r="C1614" s="418"/>
      <c r="D1614" s="12" t="s">
        <v>137</v>
      </c>
      <c r="E1614" s="12"/>
      <c r="F1614" s="12"/>
      <c r="G1614" s="12"/>
      <c r="H1614" s="426"/>
      <c r="I1614" s="426"/>
      <c r="J1614" s="427"/>
    </row>
    <row r="1615" spans="1:10" ht="19.5" customHeight="1" x14ac:dyDescent="0.25">
      <c r="C1615" s="418"/>
      <c r="D1615" s="12" t="s">
        <v>138</v>
      </c>
      <c r="E1615" s="12"/>
      <c r="F1615" s="12"/>
      <c r="G1615" s="12"/>
      <c r="H1615" s="426"/>
      <c r="I1615" s="426"/>
      <c r="J1615" s="427"/>
    </row>
    <row r="1616" spans="1:10" ht="19.5" customHeight="1" x14ac:dyDescent="0.25">
      <c r="C1616" s="418"/>
      <c r="D1616" s="12" t="s">
        <v>139</v>
      </c>
      <c r="E1616" s="12"/>
      <c r="F1616" s="12"/>
      <c r="G1616" s="12"/>
      <c r="H1616" s="426"/>
      <c r="I1616" s="426"/>
      <c r="J1616" s="427"/>
    </row>
    <row r="1617" spans="1:9" ht="19.5" customHeight="1" x14ac:dyDescent="0.25">
      <c r="C1617" s="418"/>
      <c r="D1617" s="12" t="s">
        <v>140</v>
      </c>
      <c r="E1617" s="12"/>
      <c r="F1617" s="12"/>
      <c r="G1617" s="12"/>
      <c r="H1617" s="426"/>
      <c r="I1617" s="426"/>
    </row>
    <row r="1618" spans="1:9" ht="19.5" customHeight="1" x14ac:dyDescent="0.25">
      <c r="C1618" s="418"/>
      <c r="D1618" s="7"/>
      <c r="E1618" s="7"/>
      <c r="F1618" s="7"/>
      <c r="G1618" s="7"/>
      <c r="H1618" s="7"/>
      <c r="I1618" s="7"/>
    </row>
    <row r="1619" spans="1:9" ht="19.5" customHeight="1" x14ac:dyDescent="0.25">
      <c r="C1619" s="418"/>
      <c r="D1619" s="7"/>
      <c r="E1619" s="7"/>
      <c r="F1619" s="426" t="s">
        <v>129</v>
      </c>
      <c r="G1619" s="7"/>
      <c r="H1619" s="7"/>
      <c r="I1619" s="7"/>
    </row>
    <row r="1620" spans="1:9" ht="19.5" customHeight="1" x14ac:dyDescent="0.25">
      <c r="C1620" s="418"/>
      <c r="D1620" s="7"/>
      <c r="E1620" s="7"/>
      <c r="F1620" s="426"/>
      <c r="G1620" s="7"/>
      <c r="H1620" s="7"/>
      <c r="I1620" s="7"/>
    </row>
    <row r="1621" spans="1:9" ht="19.5" customHeight="1" x14ac:dyDescent="0.25">
      <c r="C1621" s="418"/>
      <c r="D1621" s="7"/>
      <c r="E1621" s="7"/>
      <c r="F1621" s="7"/>
      <c r="G1621" s="7"/>
      <c r="H1621" s="7"/>
      <c r="I1621" s="7"/>
    </row>
    <row r="1622" spans="1:9" ht="19.5" customHeight="1" x14ac:dyDescent="0.25">
      <c r="C1622" s="418"/>
      <c r="D1622" s="7"/>
      <c r="E1622" s="7"/>
      <c r="F1622" s="7"/>
      <c r="G1622" s="7"/>
      <c r="H1622" s="7"/>
      <c r="I1622" s="7"/>
    </row>
    <row r="1623" spans="1:9" ht="19.5" customHeight="1" x14ac:dyDescent="0.25">
      <c r="H1623" s="421"/>
      <c r="I1623" s="421"/>
    </row>
    <row r="1624" spans="1:9" ht="19.5" customHeight="1" x14ac:dyDescent="0.25">
      <c r="C1624" s="417" t="s">
        <v>128</v>
      </c>
      <c r="D1624" s="418"/>
      <c r="E1624" s="418"/>
      <c r="F1624" s="419"/>
      <c r="G1624" s="419"/>
      <c r="H1624" s="420"/>
      <c r="I1624" s="420"/>
    </row>
    <row r="1625" spans="1:9" ht="19.5" customHeight="1" x14ac:dyDescent="0.25">
      <c r="C1625" s="418"/>
      <c r="D1625" s="6"/>
      <c r="E1625" s="6"/>
      <c r="F1625" s="6"/>
      <c r="G1625" s="6"/>
      <c r="H1625" s="422"/>
      <c r="I1625" s="422"/>
    </row>
    <row r="1626" spans="1:9" ht="19.5" customHeight="1" thickBot="1" x14ac:dyDescent="0.3">
      <c r="C1626" s="261">
        <f>Qualifs!F92</f>
        <v>12</v>
      </c>
      <c r="D1626" s="6"/>
      <c r="E1626" s="6"/>
      <c r="F1626" s="6"/>
      <c r="G1626" s="6"/>
      <c r="H1626" s="422"/>
      <c r="I1626" s="422"/>
    </row>
    <row r="1627" spans="1:9" ht="19.5" customHeight="1" thickBot="1" x14ac:dyDescent="0.3">
      <c r="C1627" s="423" t="str">
        <f>$C$1411</f>
        <v>Série 4</v>
      </c>
      <c r="D1627" s="6"/>
      <c r="E1627" s="6"/>
      <c r="F1627" s="6"/>
      <c r="G1627" s="6"/>
      <c r="H1627" s="422"/>
      <c r="I1627" s="422"/>
    </row>
    <row r="1628" spans="1:9" ht="19.5" customHeight="1" thickBot="1" x14ac:dyDescent="0.3">
      <c r="A1628" s="6">
        <f>A1607+1</f>
        <v>84</v>
      </c>
      <c r="C1628" s="423" t="str">
        <f>VLOOKUP(A1628,nom,2,FALSE)</f>
        <v/>
      </c>
      <c r="D1628" s="425"/>
      <c r="E1628" s="425">
        <v>1</v>
      </c>
      <c r="F1628" s="425">
        <v>2</v>
      </c>
      <c r="G1628" s="425">
        <v>3</v>
      </c>
      <c r="H1628" s="426" t="s">
        <v>129</v>
      </c>
      <c r="I1628" s="426" t="s">
        <v>130</v>
      </c>
    </row>
    <row r="1629" spans="1:9" ht="19.5" customHeight="1" x14ac:dyDescent="0.25">
      <c r="C1629" s="423"/>
      <c r="D1629" s="12" t="s">
        <v>131</v>
      </c>
      <c r="E1629" s="12"/>
      <c r="F1629" s="12"/>
      <c r="G1629" s="12"/>
      <c r="H1629" s="426"/>
      <c r="I1629" s="12"/>
    </row>
    <row r="1630" spans="1:9" ht="19.5" customHeight="1" x14ac:dyDescent="0.25">
      <c r="C1630" s="418"/>
      <c r="D1630" s="12" t="s">
        <v>132</v>
      </c>
      <c r="E1630" s="12"/>
      <c r="F1630" s="12"/>
      <c r="G1630" s="12"/>
      <c r="H1630" s="426"/>
      <c r="I1630" s="426"/>
    </row>
    <row r="1631" spans="1:9" ht="19.5" customHeight="1" x14ac:dyDescent="0.25">
      <c r="C1631" s="418"/>
      <c r="D1631" s="12" t="s">
        <v>133</v>
      </c>
      <c r="E1631" s="12"/>
      <c r="F1631" s="12"/>
      <c r="G1631" s="12"/>
      <c r="H1631" s="426"/>
      <c r="I1631" s="426"/>
    </row>
    <row r="1632" spans="1:9" ht="19.5" customHeight="1" x14ac:dyDescent="0.25">
      <c r="C1632" s="418"/>
      <c r="D1632" s="12" t="s">
        <v>134</v>
      </c>
      <c r="E1632" s="12"/>
      <c r="F1632" s="12"/>
      <c r="G1632" s="12"/>
      <c r="H1632" s="426"/>
      <c r="I1632" s="426"/>
    </row>
    <row r="1633" spans="1:10" ht="19.5" customHeight="1" x14ac:dyDescent="0.25">
      <c r="C1633" s="418"/>
      <c r="D1633" s="12" t="s">
        <v>135</v>
      </c>
      <c r="E1633" s="12"/>
      <c r="F1633" s="12"/>
      <c r="G1633" s="12"/>
      <c r="H1633" s="426"/>
      <c r="I1633" s="426"/>
    </row>
    <row r="1634" spans="1:10" ht="19.5" customHeight="1" x14ac:dyDescent="0.25">
      <c r="C1634" s="418"/>
      <c r="D1634" s="12" t="s">
        <v>136</v>
      </c>
      <c r="E1634" s="12"/>
      <c r="F1634" s="12"/>
      <c r="G1634" s="12"/>
      <c r="H1634" s="426"/>
      <c r="I1634" s="426"/>
      <c r="J1634" s="427"/>
    </row>
    <row r="1635" spans="1:10" ht="19.5" customHeight="1" x14ac:dyDescent="0.25">
      <c r="C1635" s="418"/>
      <c r="D1635" s="12" t="s">
        <v>137</v>
      </c>
      <c r="E1635" s="12"/>
      <c r="F1635" s="12"/>
      <c r="G1635" s="12"/>
      <c r="H1635" s="426"/>
      <c r="I1635" s="426"/>
      <c r="J1635" s="427"/>
    </row>
    <row r="1636" spans="1:10" ht="19.5" customHeight="1" x14ac:dyDescent="0.25">
      <c r="C1636" s="418"/>
      <c r="D1636" s="12" t="s">
        <v>138</v>
      </c>
      <c r="E1636" s="12"/>
      <c r="F1636" s="12"/>
      <c r="G1636" s="12"/>
      <c r="H1636" s="426"/>
      <c r="I1636" s="426"/>
      <c r="J1636" s="427"/>
    </row>
    <row r="1637" spans="1:10" ht="19.5" customHeight="1" x14ac:dyDescent="0.25">
      <c r="C1637" s="418"/>
      <c r="D1637" s="12" t="s">
        <v>139</v>
      </c>
      <c r="E1637" s="12"/>
      <c r="F1637" s="12"/>
      <c r="G1637" s="12"/>
      <c r="H1637" s="426"/>
      <c r="I1637" s="426"/>
      <c r="J1637" s="427"/>
    </row>
    <row r="1638" spans="1:10" ht="19.5" customHeight="1" x14ac:dyDescent="0.25">
      <c r="C1638" s="418"/>
      <c r="D1638" s="12" t="s">
        <v>140</v>
      </c>
      <c r="E1638" s="12"/>
      <c r="F1638" s="12"/>
      <c r="G1638" s="12"/>
      <c r="H1638" s="426"/>
      <c r="I1638" s="426"/>
    </row>
    <row r="1639" spans="1:10" ht="19.5" customHeight="1" x14ac:dyDescent="0.25">
      <c r="C1639" s="418"/>
      <c r="D1639" s="7"/>
      <c r="E1639" s="7"/>
      <c r="F1639" s="7"/>
      <c r="G1639" s="7"/>
      <c r="H1639" s="7"/>
      <c r="I1639" s="7"/>
    </row>
    <row r="1640" spans="1:10" ht="19.5" customHeight="1" x14ac:dyDescent="0.25">
      <c r="C1640" s="418"/>
      <c r="D1640" s="7"/>
      <c r="E1640" s="7"/>
      <c r="F1640" s="426" t="s">
        <v>129</v>
      </c>
      <c r="G1640" s="7"/>
      <c r="H1640" s="7"/>
      <c r="I1640" s="7"/>
    </row>
    <row r="1641" spans="1:10" ht="19.5" customHeight="1" x14ac:dyDescent="0.25">
      <c r="C1641" s="418"/>
      <c r="D1641" s="7"/>
      <c r="E1641" s="7"/>
      <c r="F1641" s="426"/>
      <c r="G1641" s="7"/>
      <c r="H1641" s="7"/>
      <c r="I1641" s="7"/>
    </row>
    <row r="1642" spans="1:10" ht="19.5" customHeight="1" x14ac:dyDescent="0.25">
      <c r="C1642" s="417" t="s">
        <v>128</v>
      </c>
      <c r="D1642" s="418"/>
      <c r="E1642" s="418"/>
      <c r="F1642" s="419"/>
      <c r="G1642" s="419"/>
      <c r="H1642" s="420"/>
      <c r="I1642" s="420"/>
    </row>
    <row r="1643" spans="1:10" ht="19.5" customHeight="1" x14ac:dyDescent="0.25">
      <c r="C1643" s="418"/>
      <c r="D1643" s="6"/>
      <c r="E1643" s="6"/>
      <c r="F1643" s="6"/>
      <c r="G1643" s="6"/>
      <c r="H1643" s="422"/>
      <c r="I1643" s="422"/>
    </row>
    <row r="1644" spans="1:10" ht="19.5" customHeight="1" thickBot="1" x14ac:dyDescent="0.3">
      <c r="C1644" s="261">
        <f>Qualifs!F93</f>
        <v>13</v>
      </c>
      <c r="D1644" s="6"/>
      <c r="E1644" s="6"/>
      <c r="F1644" s="6"/>
      <c r="G1644" s="6"/>
      <c r="H1644" s="422"/>
      <c r="I1644" s="422"/>
    </row>
    <row r="1645" spans="1:10" ht="19.5" customHeight="1" thickBot="1" x14ac:dyDescent="0.3">
      <c r="C1645" s="423" t="str">
        <f>$C$1411</f>
        <v>Série 4</v>
      </c>
      <c r="D1645" s="6"/>
      <c r="E1645" s="6"/>
      <c r="F1645" s="6"/>
      <c r="G1645" s="6"/>
      <c r="H1645" s="422"/>
      <c r="I1645" s="422"/>
    </row>
    <row r="1646" spans="1:10" ht="19.5" customHeight="1" thickBot="1" x14ac:dyDescent="0.3">
      <c r="A1646" s="6">
        <f>A1628+1</f>
        <v>85</v>
      </c>
      <c r="C1646" s="423" t="str">
        <f>VLOOKUP(A1646,nom,2,FALSE)</f>
        <v/>
      </c>
      <c r="D1646" s="425"/>
      <c r="E1646" s="425">
        <v>1</v>
      </c>
      <c r="F1646" s="425">
        <v>2</v>
      </c>
      <c r="G1646" s="425">
        <v>3</v>
      </c>
      <c r="H1646" s="426" t="s">
        <v>129</v>
      </c>
      <c r="I1646" s="426" t="s">
        <v>130</v>
      </c>
    </row>
    <row r="1647" spans="1:10" ht="19.5" customHeight="1" x14ac:dyDescent="0.25">
      <c r="C1647" s="423"/>
      <c r="D1647" s="12" t="s">
        <v>131</v>
      </c>
      <c r="E1647" s="12"/>
      <c r="F1647" s="12"/>
      <c r="G1647" s="12"/>
      <c r="H1647" s="426"/>
      <c r="I1647" s="12"/>
    </row>
    <row r="1648" spans="1:10" ht="19.5" customHeight="1" x14ac:dyDescent="0.25">
      <c r="C1648" s="418"/>
      <c r="D1648" s="12" t="s">
        <v>132</v>
      </c>
      <c r="E1648" s="12"/>
      <c r="F1648" s="12"/>
      <c r="G1648" s="12"/>
      <c r="H1648" s="426"/>
      <c r="I1648" s="426"/>
    </row>
    <row r="1649" spans="3:10" ht="19.5" customHeight="1" x14ac:dyDescent="0.25">
      <c r="C1649" s="418"/>
      <c r="D1649" s="12" t="s">
        <v>133</v>
      </c>
      <c r="E1649" s="12"/>
      <c r="F1649" s="12"/>
      <c r="G1649" s="12"/>
      <c r="H1649" s="426"/>
      <c r="I1649" s="426"/>
    </row>
    <row r="1650" spans="3:10" ht="19.5" customHeight="1" x14ac:dyDescent="0.25">
      <c r="C1650" s="418"/>
      <c r="D1650" s="12" t="s">
        <v>134</v>
      </c>
      <c r="E1650" s="12"/>
      <c r="F1650" s="12"/>
      <c r="G1650" s="12"/>
      <c r="H1650" s="426"/>
      <c r="I1650" s="426"/>
    </row>
    <row r="1651" spans="3:10" ht="19.5" customHeight="1" x14ac:dyDescent="0.25">
      <c r="C1651" s="418"/>
      <c r="D1651" s="12" t="s">
        <v>135</v>
      </c>
      <c r="E1651" s="12"/>
      <c r="F1651" s="12"/>
      <c r="G1651" s="12"/>
      <c r="H1651" s="426"/>
      <c r="I1651" s="426"/>
    </row>
    <row r="1652" spans="3:10" ht="19.5" customHeight="1" x14ac:dyDescent="0.25">
      <c r="C1652" s="418"/>
      <c r="D1652" s="12" t="s">
        <v>136</v>
      </c>
      <c r="E1652" s="12"/>
      <c r="F1652" s="12"/>
      <c r="G1652" s="12"/>
      <c r="H1652" s="426"/>
      <c r="I1652" s="426"/>
      <c r="J1652" s="427"/>
    </row>
    <row r="1653" spans="3:10" ht="19.5" customHeight="1" x14ac:dyDescent="0.25">
      <c r="C1653" s="418"/>
      <c r="D1653" s="12" t="s">
        <v>137</v>
      </c>
      <c r="E1653" s="12"/>
      <c r="F1653" s="12"/>
      <c r="G1653" s="12"/>
      <c r="H1653" s="426"/>
      <c r="I1653" s="426"/>
      <c r="J1653" s="427"/>
    </row>
    <row r="1654" spans="3:10" ht="19.5" customHeight="1" x14ac:dyDescent="0.25">
      <c r="C1654" s="418"/>
      <c r="D1654" s="12" t="s">
        <v>138</v>
      </c>
      <c r="E1654" s="12"/>
      <c r="F1654" s="12"/>
      <c r="G1654" s="12"/>
      <c r="H1654" s="426"/>
      <c r="I1654" s="426"/>
      <c r="J1654" s="427"/>
    </row>
    <row r="1655" spans="3:10" ht="19.5" customHeight="1" x14ac:dyDescent="0.25">
      <c r="C1655" s="418"/>
      <c r="D1655" s="12" t="s">
        <v>139</v>
      </c>
      <c r="E1655" s="12"/>
      <c r="F1655" s="12"/>
      <c r="G1655" s="12"/>
      <c r="H1655" s="426"/>
      <c r="I1655" s="426"/>
      <c r="J1655" s="427"/>
    </row>
    <row r="1656" spans="3:10" ht="19.5" customHeight="1" x14ac:dyDescent="0.25">
      <c r="C1656" s="418"/>
      <c r="D1656" s="12" t="s">
        <v>140</v>
      </c>
      <c r="E1656" s="12"/>
      <c r="F1656" s="12"/>
      <c r="G1656" s="12"/>
      <c r="H1656" s="426"/>
      <c r="I1656" s="426"/>
    </row>
    <row r="1657" spans="3:10" ht="19.5" customHeight="1" x14ac:dyDescent="0.25">
      <c r="C1657" s="418"/>
      <c r="D1657" s="7"/>
      <c r="E1657" s="7"/>
      <c r="F1657" s="7"/>
      <c r="G1657" s="7"/>
      <c r="H1657" s="7"/>
      <c r="I1657" s="7"/>
    </row>
    <row r="1658" spans="3:10" ht="19.5" customHeight="1" x14ac:dyDescent="0.25">
      <c r="C1658" s="418"/>
      <c r="D1658" s="7"/>
      <c r="E1658" s="7"/>
      <c r="F1658" s="426" t="s">
        <v>129</v>
      </c>
      <c r="G1658" s="7"/>
      <c r="H1658" s="7"/>
      <c r="I1658" s="7"/>
    </row>
    <row r="1659" spans="3:10" ht="19.5" customHeight="1" x14ac:dyDescent="0.25">
      <c r="C1659" s="418"/>
      <c r="D1659" s="7"/>
      <c r="E1659" s="7"/>
      <c r="F1659" s="426"/>
      <c r="G1659" s="7"/>
      <c r="H1659" s="7"/>
      <c r="I1659" s="7"/>
    </row>
    <row r="1660" spans="3:10" ht="19.5" customHeight="1" x14ac:dyDescent="0.25">
      <c r="C1660" s="418"/>
      <c r="D1660" s="7"/>
      <c r="E1660" s="7"/>
      <c r="F1660" s="7"/>
      <c r="G1660" s="7"/>
      <c r="H1660" s="7"/>
      <c r="I1660" s="7"/>
    </row>
    <row r="1661" spans="3:10" ht="19.5" customHeight="1" x14ac:dyDescent="0.25">
      <c r="C1661" s="418"/>
      <c r="D1661" s="7"/>
      <c r="E1661" s="7"/>
      <c r="F1661" s="7"/>
      <c r="G1661" s="7"/>
      <c r="H1661" s="7"/>
      <c r="I1661" s="7"/>
    </row>
    <row r="1662" spans="3:10" ht="19.5" customHeight="1" x14ac:dyDescent="0.25">
      <c r="H1662" s="421"/>
      <c r="I1662" s="421"/>
    </row>
    <row r="1663" spans="3:10" ht="19.5" customHeight="1" x14ac:dyDescent="0.25">
      <c r="C1663" s="417" t="s">
        <v>128</v>
      </c>
      <c r="D1663" s="418"/>
      <c r="E1663" s="418"/>
      <c r="F1663" s="419"/>
      <c r="G1663" s="419"/>
      <c r="H1663" s="420"/>
      <c r="I1663" s="420"/>
    </row>
    <row r="1664" spans="3:10" ht="19.5" customHeight="1" x14ac:dyDescent="0.25">
      <c r="C1664" s="418"/>
      <c r="D1664" s="6"/>
      <c r="E1664" s="6"/>
      <c r="F1664" s="6"/>
      <c r="G1664" s="6"/>
      <c r="H1664" s="422"/>
      <c r="I1664" s="422"/>
    </row>
    <row r="1665" spans="1:10" ht="19.5" customHeight="1" thickBot="1" x14ac:dyDescent="0.3">
      <c r="C1665" s="261">
        <f>Qualifs!F94</f>
        <v>14</v>
      </c>
      <c r="D1665" s="6"/>
      <c r="E1665" s="6"/>
      <c r="F1665" s="6"/>
      <c r="G1665" s="6"/>
      <c r="H1665" s="422"/>
      <c r="I1665" s="422"/>
    </row>
    <row r="1666" spans="1:10" ht="19.5" customHeight="1" thickBot="1" x14ac:dyDescent="0.3">
      <c r="C1666" s="423" t="str">
        <f>$C$1411</f>
        <v>Série 4</v>
      </c>
      <c r="D1666" s="6"/>
      <c r="E1666" s="6"/>
      <c r="F1666" s="6"/>
      <c r="G1666" s="6"/>
      <c r="H1666" s="422"/>
      <c r="I1666" s="422"/>
    </row>
    <row r="1667" spans="1:10" ht="19.5" customHeight="1" thickBot="1" x14ac:dyDescent="0.3">
      <c r="A1667" s="6">
        <f>A1646+1</f>
        <v>86</v>
      </c>
      <c r="C1667" s="423" t="str">
        <f>VLOOKUP(A1667,nom,2,FALSE)</f>
        <v/>
      </c>
      <c r="D1667" s="425"/>
      <c r="E1667" s="425">
        <v>1</v>
      </c>
      <c r="F1667" s="425">
        <v>2</v>
      </c>
      <c r="G1667" s="425">
        <v>3</v>
      </c>
      <c r="H1667" s="426" t="s">
        <v>129</v>
      </c>
      <c r="I1667" s="426" t="s">
        <v>130</v>
      </c>
    </row>
    <row r="1668" spans="1:10" ht="19.5" customHeight="1" x14ac:dyDescent="0.25">
      <c r="C1668" s="423"/>
      <c r="D1668" s="12" t="s">
        <v>131</v>
      </c>
      <c r="E1668" s="12"/>
      <c r="F1668" s="12"/>
      <c r="G1668" s="12"/>
      <c r="H1668" s="426"/>
      <c r="I1668" s="12"/>
    </row>
    <row r="1669" spans="1:10" ht="19.5" customHeight="1" x14ac:dyDescent="0.25">
      <c r="C1669" s="418"/>
      <c r="D1669" s="12" t="s">
        <v>132</v>
      </c>
      <c r="E1669" s="12"/>
      <c r="F1669" s="12"/>
      <c r="G1669" s="12"/>
      <c r="H1669" s="426"/>
      <c r="I1669" s="426"/>
    </row>
    <row r="1670" spans="1:10" ht="19.5" customHeight="1" x14ac:dyDescent="0.25">
      <c r="C1670" s="418"/>
      <c r="D1670" s="12" t="s">
        <v>133</v>
      </c>
      <c r="E1670" s="12"/>
      <c r="F1670" s="12"/>
      <c r="G1670" s="12"/>
      <c r="H1670" s="426"/>
      <c r="I1670" s="426"/>
    </row>
    <row r="1671" spans="1:10" ht="19.5" customHeight="1" x14ac:dyDescent="0.25">
      <c r="C1671" s="418"/>
      <c r="D1671" s="12" t="s">
        <v>134</v>
      </c>
      <c r="E1671" s="12"/>
      <c r="F1671" s="12"/>
      <c r="G1671" s="12"/>
      <c r="H1671" s="426"/>
      <c r="I1671" s="426"/>
    </row>
    <row r="1672" spans="1:10" ht="19.5" customHeight="1" x14ac:dyDescent="0.25">
      <c r="C1672" s="418"/>
      <c r="D1672" s="12" t="s">
        <v>135</v>
      </c>
      <c r="E1672" s="12"/>
      <c r="F1672" s="12"/>
      <c r="G1672" s="12"/>
      <c r="H1672" s="426"/>
      <c r="I1672" s="426"/>
    </row>
    <row r="1673" spans="1:10" ht="19.5" customHeight="1" x14ac:dyDescent="0.25">
      <c r="C1673" s="418"/>
      <c r="D1673" s="12" t="s">
        <v>136</v>
      </c>
      <c r="E1673" s="12"/>
      <c r="F1673" s="12"/>
      <c r="G1673" s="12"/>
      <c r="H1673" s="426"/>
      <c r="I1673" s="426"/>
      <c r="J1673" s="427"/>
    </row>
    <row r="1674" spans="1:10" ht="19.5" customHeight="1" x14ac:dyDescent="0.25">
      <c r="C1674" s="418"/>
      <c r="D1674" s="12" t="s">
        <v>137</v>
      </c>
      <c r="E1674" s="12"/>
      <c r="F1674" s="12"/>
      <c r="G1674" s="12"/>
      <c r="H1674" s="426"/>
      <c r="I1674" s="426"/>
      <c r="J1674" s="427"/>
    </row>
    <row r="1675" spans="1:10" ht="19.5" customHeight="1" x14ac:dyDescent="0.25">
      <c r="C1675" s="418"/>
      <c r="D1675" s="12" t="s">
        <v>138</v>
      </c>
      <c r="E1675" s="12"/>
      <c r="F1675" s="12"/>
      <c r="G1675" s="12"/>
      <c r="H1675" s="426"/>
      <c r="I1675" s="426"/>
      <c r="J1675" s="427"/>
    </row>
    <row r="1676" spans="1:10" ht="19.5" customHeight="1" x14ac:dyDescent="0.25">
      <c r="C1676" s="418"/>
      <c r="D1676" s="12" t="s">
        <v>139</v>
      </c>
      <c r="E1676" s="12"/>
      <c r="F1676" s="12"/>
      <c r="G1676" s="12"/>
      <c r="H1676" s="426"/>
      <c r="I1676" s="426"/>
      <c r="J1676" s="427"/>
    </row>
    <row r="1677" spans="1:10" ht="19.5" customHeight="1" x14ac:dyDescent="0.25">
      <c r="C1677" s="418"/>
      <c r="D1677" s="12" t="s">
        <v>140</v>
      </c>
      <c r="E1677" s="12"/>
      <c r="F1677" s="12"/>
      <c r="G1677" s="12"/>
      <c r="H1677" s="426"/>
      <c r="I1677" s="426"/>
    </row>
    <row r="1678" spans="1:10" ht="19.5" customHeight="1" x14ac:dyDescent="0.25">
      <c r="C1678" s="418"/>
      <c r="D1678" s="7"/>
      <c r="E1678" s="7"/>
      <c r="F1678" s="7"/>
      <c r="G1678" s="7"/>
      <c r="H1678" s="7"/>
      <c r="I1678" s="7"/>
    </row>
    <row r="1679" spans="1:10" ht="19.5" customHeight="1" x14ac:dyDescent="0.25">
      <c r="C1679" s="418"/>
      <c r="D1679" s="7"/>
      <c r="E1679" s="7"/>
      <c r="F1679" s="426" t="s">
        <v>129</v>
      </c>
      <c r="G1679" s="7"/>
      <c r="H1679" s="7"/>
      <c r="I1679" s="7"/>
    </row>
    <row r="1680" spans="1:10" ht="19.5" customHeight="1" x14ac:dyDescent="0.25">
      <c r="C1680" s="418"/>
      <c r="D1680" s="7"/>
      <c r="E1680" s="7"/>
      <c r="F1680" s="426"/>
      <c r="G1680" s="7"/>
      <c r="H1680" s="7"/>
      <c r="I1680" s="7"/>
    </row>
    <row r="1681" spans="1:10" ht="19.5" customHeight="1" x14ac:dyDescent="0.25">
      <c r="C1681" s="417" t="s">
        <v>128</v>
      </c>
      <c r="D1681" s="418"/>
      <c r="E1681" s="418"/>
      <c r="F1681" s="419"/>
      <c r="G1681" s="419"/>
      <c r="H1681" s="420"/>
      <c r="I1681" s="420"/>
    </row>
    <row r="1682" spans="1:10" ht="19.5" customHeight="1" x14ac:dyDescent="0.25">
      <c r="C1682" s="418"/>
      <c r="D1682" s="6"/>
      <c r="E1682" s="6"/>
      <c r="F1682" s="6"/>
      <c r="G1682" s="6"/>
      <c r="H1682" s="422"/>
      <c r="I1682" s="422"/>
    </row>
    <row r="1683" spans="1:10" ht="19.5" customHeight="1" thickBot="1" x14ac:dyDescent="0.3">
      <c r="C1683" s="261">
        <f>Qualifs!F95</f>
        <v>15</v>
      </c>
      <c r="D1683" s="6"/>
      <c r="E1683" s="6"/>
      <c r="F1683" s="6"/>
      <c r="G1683" s="6"/>
      <c r="H1683" s="422"/>
      <c r="I1683" s="422"/>
    </row>
    <row r="1684" spans="1:10" ht="19.5" customHeight="1" thickBot="1" x14ac:dyDescent="0.3">
      <c r="C1684" s="423" t="str">
        <f>$C$1411</f>
        <v>Série 4</v>
      </c>
      <c r="D1684" s="6"/>
      <c r="E1684" s="6"/>
      <c r="F1684" s="6"/>
      <c r="G1684" s="6"/>
      <c r="H1684" s="422"/>
      <c r="I1684" s="422"/>
    </row>
    <row r="1685" spans="1:10" ht="19.5" customHeight="1" thickBot="1" x14ac:dyDescent="0.3">
      <c r="A1685" s="6">
        <f>A1667+1</f>
        <v>87</v>
      </c>
      <c r="C1685" s="423" t="str">
        <f>VLOOKUP(A1685,nom,2,FALSE)</f>
        <v/>
      </c>
      <c r="D1685" s="425"/>
      <c r="E1685" s="425">
        <v>1</v>
      </c>
      <c r="F1685" s="425">
        <v>2</v>
      </c>
      <c r="G1685" s="425">
        <v>3</v>
      </c>
      <c r="H1685" s="426" t="s">
        <v>129</v>
      </c>
      <c r="I1685" s="426" t="s">
        <v>130</v>
      </c>
    </row>
    <row r="1686" spans="1:10" ht="19.5" customHeight="1" x14ac:dyDescent="0.25">
      <c r="C1686" s="423"/>
      <c r="D1686" s="12" t="s">
        <v>131</v>
      </c>
      <c r="E1686" s="12"/>
      <c r="F1686" s="12"/>
      <c r="G1686" s="12"/>
      <c r="H1686" s="426"/>
      <c r="I1686" s="12"/>
    </row>
    <row r="1687" spans="1:10" ht="19.5" customHeight="1" x14ac:dyDescent="0.25">
      <c r="C1687" s="418"/>
      <c r="D1687" s="12" t="s">
        <v>132</v>
      </c>
      <c r="E1687" s="12"/>
      <c r="F1687" s="12"/>
      <c r="G1687" s="12"/>
      <c r="H1687" s="426"/>
      <c r="I1687" s="426"/>
    </row>
    <row r="1688" spans="1:10" ht="19.5" customHeight="1" x14ac:dyDescent="0.25">
      <c r="C1688" s="418"/>
      <c r="D1688" s="12" t="s">
        <v>133</v>
      </c>
      <c r="E1688" s="12"/>
      <c r="F1688" s="12"/>
      <c r="G1688" s="12"/>
      <c r="H1688" s="426"/>
      <c r="I1688" s="426"/>
    </row>
    <row r="1689" spans="1:10" ht="19.5" customHeight="1" x14ac:dyDescent="0.25">
      <c r="C1689" s="418"/>
      <c r="D1689" s="12" t="s">
        <v>134</v>
      </c>
      <c r="E1689" s="12"/>
      <c r="F1689" s="12"/>
      <c r="G1689" s="12"/>
      <c r="H1689" s="426"/>
      <c r="I1689" s="426"/>
    </row>
    <row r="1690" spans="1:10" ht="19.5" customHeight="1" x14ac:dyDescent="0.25">
      <c r="C1690" s="418"/>
      <c r="D1690" s="12" t="s">
        <v>135</v>
      </c>
      <c r="E1690" s="12"/>
      <c r="F1690" s="12"/>
      <c r="G1690" s="12"/>
      <c r="H1690" s="426"/>
      <c r="I1690" s="426"/>
    </row>
    <row r="1691" spans="1:10" ht="19.5" customHeight="1" x14ac:dyDescent="0.25">
      <c r="C1691" s="418"/>
      <c r="D1691" s="12" t="s">
        <v>136</v>
      </c>
      <c r="E1691" s="12"/>
      <c r="F1691" s="12"/>
      <c r="G1691" s="12"/>
      <c r="H1691" s="426"/>
      <c r="I1691" s="426"/>
      <c r="J1691" s="427"/>
    </row>
    <row r="1692" spans="1:10" ht="19.5" customHeight="1" x14ac:dyDescent="0.25">
      <c r="C1692" s="418"/>
      <c r="D1692" s="12" t="s">
        <v>137</v>
      </c>
      <c r="E1692" s="12"/>
      <c r="F1692" s="12"/>
      <c r="G1692" s="12"/>
      <c r="H1692" s="426"/>
      <c r="I1692" s="426"/>
      <c r="J1692" s="427"/>
    </row>
    <row r="1693" spans="1:10" ht="19.5" customHeight="1" x14ac:dyDescent="0.25">
      <c r="C1693" s="418"/>
      <c r="D1693" s="12" t="s">
        <v>138</v>
      </c>
      <c r="E1693" s="12"/>
      <c r="F1693" s="12"/>
      <c r="G1693" s="12"/>
      <c r="H1693" s="426"/>
      <c r="I1693" s="426"/>
      <c r="J1693" s="427"/>
    </row>
    <row r="1694" spans="1:10" ht="19.5" customHeight="1" x14ac:dyDescent="0.25">
      <c r="C1694" s="418"/>
      <c r="D1694" s="12" t="s">
        <v>139</v>
      </c>
      <c r="E1694" s="12"/>
      <c r="F1694" s="12"/>
      <c r="G1694" s="12"/>
      <c r="H1694" s="426"/>
      <c r="I1694" s="426"/>
      <c r="J1694" s="427"/>
    </row>
    <row r="1695" spans="1:10" ht="19.5" customHeight="1" x14ac:dyDescent="0.25">
      <c r="C1695" s="418"/>
      <c r="D1695" s="12" t="s">
        <v>140</v>
      </c>
      <c r="E1695" s="12"/>
      <c r="F1695" s="12"/>
      <c r="G1695" s="12"/>
      <c r="H1695" s="426"/>
      <c r="I1695" s="426"/>
    </row>
    <row r="1696" spans="1:10" ht="19.5" customHeight="1" x14ac:dyDescent="0.25">
      <c r="C1696" s="418"/>
      <c r="D1696" s="7"/>
      <c r="E1696" s="7"/>
      <c r="F1696" s="7"/>
      <c r="G1696" s="7"/>
      <c r="H1696" s="7"/>
      <c r="I1696" s="7"/>
    </row>
    <row r="1697" spans="1:10" ht="19.5" customHeight="1" x14ac:dyDescent="0.25">
      <c r="C1697" s="418"/>
      <c r="D1697" s="7"/>
      <c r="E1697" s="7"/>
      <c r="F1697" s="426" t="s">
        <v>129</v>
      </c>
      <c r="G1697" s="7"/>
      <c r="H1697" s="7"/>
      <c r="I1697" s="7"/>
    </row>
    <row r="1698" spans="1:10" ht="19.5" customHeight="1" x14ac:dyDescent="0.25">
      <c r="C1698" s="418"/>
      <c r="D1698" s="7"/>
      <c r="E1698" s="7"/>
      <c r="F1698" s="426"/>
      <c r="G1698" s="7"/>
      <c r="H1698" s="7"/>
      <c r="I1698" s="7"/>
    </row>
    <row r="1699" spans="1:10" ht="19.5" customHeight="1" x14ac:dyDescent="0.25">
      <c r="C1699" s="418"/>
      <c r="D1699" s="7"/>
      <c r="E1699" s="7"/>
      <c r="F1699" s="7"/>
      <c r="G1699" s="7"/>
      <c r="H1699" s="7"/>
      <c r="I1699" s="7"/>
    </row>
    <row r="1700" spans="1:10" ht="19.5" customHeight="1" x14ac:dyDescent="0.25">
      <c r="C1700" s="418"/>
      <c r="D1700" s="7"/>
      <c r="E1700" s="7"/>
      <c r="F1700" s="7"/>
      <c r="G1700" s="7"/>
      <c r="H1700" s="7"/>
      <c r="I1700" s="7"/>
    </row>
    <row r="1701" spans="1:10" ht="19.5" customHeight="1" x14ac:dyDescent="0.25">
      <c r="H1701" s="421"/>
      <c r="I1701" s="421"/>
    </row>
    <row r="1702" spans="1:10" ht="19.5" customHeight="1" x14ac:dyDescent="0.25">
      <c r="C1702" s="417" t="s">
        <v>128</v>
      </c>
      <c r="D1702" s="418"/>
      <c r="E1702" s="418"/>
      <c r="F1702" s="419"/>
      <c r="G1702" s="419"/>
      <c r="H1702" s="420"/>
      <c r="I1702" s="420"/>
    </row>
    <row r="1703" spans="1:10" ht="19.5" customHeight="1" x14ac:dyDescent="0.25">
      <c r="C1703" s="418"/>
      <c r="D1703" s="6"/>
      <c r="E1703" s="6"/>
      <c r="F1703" s="6"/>
      <c r="G1703" s="6"/>
      <c r="H1703" s="422"/>
      <c r="I1703" s="422"/>
    </row>
    <row r="1704" spans="1:10" ht="19.5" customHeight="1" thickBot="1" x14ac:dyDescent="0.3">
      <c r="C1704" s="261">
        <f>Qualifs!F96</f>
        <v>16</v>
      </c>
      <c r="D1704" s="6"/>
      <c r="E1704" s="6"/>
      <c r="F1704" s="6"/>
      <c r="G1704" s="6"/>
      <c r="H1704" s="422"/>
      <c r="I1704" s="422"/>
    </row>
    <row r="1705" spans="1:10" ht="19.5" customHeight="1" thickBot="1" x14ac:dyDescent="0.3">
      <c r="C1705" s="423" t="str">
        <f>$C$1411</f>
        <v>Série 4</v>
      </c>
      <c r="D1705" s="6"/>
      <c r="E1705" s="6"/>
      <c r="F1705" s="6"/>
      <c r="G1705" s="6"/>
      <c r="H1705" s="422"/>
      <c r="I1705" s="422"/>
    </row>
    <row r="1706" spans="1:10" ht="19.5" customHeight="1" thickBot="1" x14ac:dyDescent="0.3">
      <c r="A1706" s="6">
        <f>A1685+1</f>
        <v>88</v>
      </c>
      <c r="C1706" s="423" t="str">
        <f>VLOOKUP(A1706,nom,2,FALSE)</f>
        <v/>
      </c>
      <c r="D1706" s="425"/>
      <c r="E1706" s="425">
        <v>1</v>
      </c>
      <c r="F1706" s="425">
        <v>2</v>
      </c>
      <c r="G1706" s="425">
        <v>3</v>
      </c>
      <c r="H1706" s="426" t="s">
        <v>129</v>
      </c>
      <c r="I1706" s="426" t="s">
        <v>130</v>
      </c>
    </row>
    <row r="1707" spans="1:10" ht="19.5" customHeight="1" x14ac:dyDescent="0.25">
      <c r="C1707" s="423"/>
      <c r="D1707" s="12" t="s">
        <v>131</v>
      </c>
      <c r="E1707" s="12"/>
      <c r="F1707" s="12"/>
      <c r="G1707" s="12"/>
      <c r="H1707" s="426"/>
      <c r="I1707" s="12"/>
    </row>
    <row r="1708" spans="1:10" ht="19.5" customHeight="1" x14ac:dyDescent="0.25">
      <c r="C1708" s="418"/>
      <c r="D1708" s="12" t="s">
        <v>132</v>
      </c>
      <c r="E1708" s="12"/>
      <c r="F1708" s="12"/>
      <c r="G1708" s="12"/>
      <c r="H1708" s="426"/>
      <c r="I1708" s="426"/>
    </row>
    <row r="1709" spans="1:10" ht="19.5" customHeight="1" x14ac:dyDescent="0.25">
      <c r="C1709" s="418"/>
      <c r="D1709" s="12" t="s">
        <v>133</v>
      </c>
      <c r="E1709" s="12"/>
      <c r="F1709" s="12"/>
      <c r="G1709" s="12"/>
      <c r="H1709" s="426"/>
      <c r="I1709" s="426"/>
    </row>
    <row r="1710" spans="1:10" ht="19.5" customHeight="1" x14ac:dyDescent="0.25">
      <c r="C1710" s="418"/>
      <c r="D1710" s="12" t="s">
        <v>134</v>
      </c>
      <c r="E1710" s="12"/>
      <c r="F1710" s="12"/>
      <c r="G1710" s="12"/>
      <c r="H1710" s="426"/>
      <c r="I1710" s="426"/>
    </row>
    <row r="1711" spans="1:10" ht="19.5" customHeight="1" x14ac:dyDescent="0.25">
      <c r="C1711" s="418"/>
      <c r="D1711" s="12" t="s">
        <v>135</v>
      </c>
      <c r="E1711" s="12"/>
      <c r="F1711" s="12"/>
      <c r="G1711" s="12"/>
      <c r="H1711" s="426"/>
      <c r="I1711" s="426"/>
    </row>
    <row r="1712" spans="1:10" ht="19.5" customHeight="1" x14ac:dyDescent="0.25">
      <c r="C1712" s="418"/>
      <c r="D1712" s="12" t="s">
        <v>136</v>
      </c>
      <c r="E1712" s="12"/>
      <c r="F1712" s="12"/>
      <c r="G1712" s="12"/>
      <c r="H1712" s="426"/>
      <c r="I1712" s="426"/>
      <c r="J1712" s="427"/>
    </row>
    <row r="1713" spans="1:10" ht="19.5" customHeight="1" x14ac:dyDescent="0.25">
      <c r="C1713" s="418"/>
      <c r="D1713" s="12" t="s">
        <v>137</v>
      </c>
      <c r="E1713" s="12"/>
      <c r="F1713" s="12"/>
      <c r="G1713" s="12"/>
      <c r="H1713" s="426"/>
      <c r="I1713" s="426"/>
      <c r="J1713" s="427"/>
    </row>
    <row r="1714" spans="1:10" ht="19.5" customHeight="1" x14ac:dyDescent="0.25">
      <c r="C1714" s="418"/>
      <c r="D1714" s="12" t="s">
        <v>138</v>
      </c>
      <c r="E1714" s="12"/>
      <c r="F1714" s="12"/>
      <c r="G1714" s="12"/>
      <c r="H1714" s="426"/>
      <c r="I1714" s="426"/>
      <c r="J1714" s="427"/>
    </row>
    <row r="1715" spans="1:10" ht="19.5" customHeight="1" x14ac:dyDescent="0.25">
      <c r="C1715" s="418"/>
      <c r="D1715" s="12" t="s">
        <v>139</v>
      </c>
      <c r="E1715" s="12"/>
      <c r="F1715" s="12"/>
      <c r="G1715" s="12"/>
      <c r="H1715" s="426"/>
      <c r="I1715" s="426"/>
      <c r="J1715" s="427"/>
    </row>
    <row r="1716" spans="1:10" ht="19.5" customHeight="1" x14ac:dyDescent="0.25">
      <c r="C1716" s="418"/>
      <c r="D1716" s="12" t="s">
        <v>140</v>
      </c>
      <c r="E1716" s="12"/>
      <c r="F1716" s="12"/>
      <c r="G1716" s="12"/>
      <c r="H1716" s="426"/>
      <c r="I1716" s="426"/>
    </row>
    <row r="1717" spans="1:10" ht="19.5" customHeight="1" x14ac:dyDescent="0.25">
      <c r="C1717" s="418"/>
      <c r="D1717" s="7"/>
      <c r="E1717" s="7"/>
      <c r="F1717" s="7"/>
      <c r="G1717" s="7"/>
      <c r="H1717" s="7"/>
      <c r="I1717" s="7"/>
    </row>
    <row r="1718" spans="1:10" ht="19.5" customHeight="1" x14ac:dyDescent="0.25">
      <c r="C1718" s="418"/>
      <c r="D1718" s="7"/>
      <c r="E1718" s="7"/>
      <c r="F1718" s="426" t="s">
        <v>129</v>
      </c>
      <c r="G1718" s="7"/>
      <c r="H1718" s="7"/>
      <c r="I1718" s="7"/>
    </row>
    <row r="1719" spans="1:10" ht="19.5" customHeight="1" x14ac:dyDescent="0.25">
      <c r="C1719" s="418"/>
      <c r="D1719" s="7"/>
      <c r="E1719" s="7"/>
      <c r="F1719" s="426"/>
      <c r="G1719" s="7"/>
      <c r="H1719" s="7"/>
      <c r="I1719" s="7"/>
    </row>
    <row r="1720" spans="1:10" ht="19.5" customHeight="1" x14ac:dyDescent="0.25">
      <c r="C1720" s="417" t="s">
        <v>128</v>
      </c>
      <c r="D1720" s="418"/>
      <c r="E1720" s="418"/>
      <c r="F1720" s="419"/>
      <c r="G1720" s="419"/>
      <c r="H1720" s="420"/>
      <c r="I1720" s="420"/>
    </row>
    <row r="1721" spans="1:10" ht="19.5" customHeight="1" x14ac:dyDescent="0.25">
      <c r="C1721" s="418"/>
      <c r="D1721" s="6"/>
      <c r="E1721" s="6"/>
      <c r="F1721" s="6"/>
      <c r="G1721" s="6"/>
      <c r="H1721" s="422"/>
      <c r="I1721" s="422"/>
    </row>
    <row r="1722" spans="1:10" ht="19.5" customHeight="1" thickBot="1" x14ac:dyDescent="0.3">
      <c r="C1722" s="261">
        <f>Qualifs!F97</f>
        <v>17</v>
      </c>
      <c r="D1722" s="6"/>
      <c r="E1722" s="6"/>
      <c r="F1722" s="6"/>
      <c r="G1722" s="6"/>
      <c r="H1722" s="422"/>
      <c r="I1722" s="422"/>
    </row>
    <row r="1723" spans="1:10" ht="19.5" customHeight="1" thickBot="1" x14ac:dyDescent="0.3">
      <c r="C1723" s="423" t="str">
        <f>$C$1411</f>
        <v>Série 4</v>
      </c>
      <c r="D1723" s="6"/>
      <c r="E1723" s="6"/>
      <c r="F1723" s="6"/>
      <c r="G1723" s="6"/>
      <c r="H1723" s="422"/>
      <c r="I1723" s="422"/>
    </row>
    <row r="1724" spans="1:10" ht="19.5" customHeight="1" thickBot="1" x14ac:dyDescent="0.3">
      <c r="A1724" s="6">
        <f>A1706+1</f>
        <v>89</v>
      </c>
      <c r="C1724" s="423" t="str">
        <f>VLOOKUP(A1724,nom,2,FALSE)</f>
        <v/>
      </c>
      <c r="D1724" s="425"/>
      <c r="E1724" s="425">
        <v>1</v>
      </c>
      <c r="F1724" s="425">
        <v>2</v>
      </c>
      <c r="G1724" s="425">
        <v>3</v>
      </c>
      <c r="H1724" s="426" t="s">
        <v>129</v>
      </c>
      <c r="I1724" s="426" t="s">
        <v>130</v>
      </c>
    </row>
    <row r="1725" spans="1:10" ht="19.5" customHeight="1" x14ac:dyDescent="0.25">
      <c r="C1725" s="423"/>
      <c r="D1725" s="12" t="s">
        <v>131</v>
      </c>
      <c r="E1725" s="12"/>
      <c r="F1725" s="12"/>
      <c r="G1725" s="12"/>
      <c r="H1725" s="426"/>
      <c r="I1725" s="12"/>
    </row>
    <row r="1726" spans="1:10" ht="19.5" customHeight="1" x14ac:dyDescent="0.25">
      <c r="C1726" s="418"/>
      <c r="D1726" s="12" t="s">
        <v>132</v>
      </c>
      <c r="E1726" s="12"/>
      <c r="F1726" s="12"/>
      <c r="G1726" s="12"/>
      <c r="H1726" s="426"/>
      <c r="I1726" s="426"/>
    </row>
    <row r="1727" spans="1:10" ht="19.5" customHeight="1" x14ac:dyDescent="0.25">
      <c r="C1727" s="418"/>
      <c r="D1727" s="12" t="s">
        <v>133</v>
      </c>
      <c r="E1727" s="12"/>
      <c r="F1727" s="12"/>
      <c r="G1727" s="12"/>
      <c r="H1727" s="426"/>
      <c r="I1727" s="426"/>
    </row>
    <row r="1728" spans="1:10" ht="19.5" customHeight="1" x14ac:dyDescent="0.25">
      <c r="C1728" s="418"/>
      <c r="D1728" s="12" t="s">
        <v>134</v>
      </c>
      <c r="E1728" s="12"/>
      <c r="F1728" s="12"/>
      <c r="G1728" s="12"/>
      <c r="H1728" s="426"/>
      <c r="I1728" s="426"/>
    </row>
    <row r="1729" spans="3:10" ht="19.5" customHeight="1" x14ac:dyDescent="0.25">
      <c r="C1729" s="418"/>
      <c r="D1729" s="12" t="s">
        <v>135</v>
      </c>
      <c r="E1729" s="12"/>
      <c r="F1729" s="12"/>
      <c r="G1729" s="12"/>
      <c r="H1729" s="426"/>
      <c r="I1729" s="426"/>
    </row>
    <row r="1730" spans="3:10" ht="19.5" customHeight="1" x14ac:dyDescent="0.25">
      <c r="C1730" s="418"/>
      <c r="D1730" s="12" t="s">
        <v>136</v>
      </c>
      <c r="E1730" s="12"/>
      <c r="F1730" s="12"/>
      <c r="G1730" s="12"/>
      <c r="H1730" s="426"/>
      <c r="I1730" s="426"/>
      <c r="J1730" s="427"/>
    </row>
    <row r="1731" spans="3:10" ht="19.5" customHeight="1" x14ac:dyDescent="0.25">
      <c r="C1731" s="418"/>
      <c r="D1731" s="12" t="s">
        <v>137</v>
      </c>
      <c r="E1731" s="12"/>
      <c r="F1731" s="12"/>
      <c r="G1731" s="12"/>
      <c r="H1731" s="426"/>
      <c r="I1731" s="426"/>
      <c r="J1731" s="427"/>
    </row>
    <row r="1732" spans="3:10" ht="19.5" customHeight="1" x14ac:dyDescent="0.25">
      <c r="C1732" s="418"/>
      <c r="D1732" s="12" t="s">
        <v>138</v>
      </c>
      <c r="E1732" s="12"/>
      <c r="F1732" s="12"/>
      <c r="G1732" s="12"/>
      <c r="H1732" s="426"/>
      <c r="I1732" s="426"/>
      <c r="J1732" s="427"/>
    </row>
    <row r="1733" spans="3:10" ht="19.5" customHeight="1" x14ac:dyDescent="0.25">
      <c r="C1733" s="418"/>
      <c r="D1733" s="12" t="s">
        <v>139</v>
      </c>
      <c r="E1733" s="12"/>
      <c r="F1733" s="12"/>
      <c r="G1733" s="12"/>
      <c r="H1733" s="426"/>
      <c r="I1733" s="426"/>
      <c r="J1733" s="427"/>
    </row>
    <row r="1734" spans="3:10" ht="19.5" customHeight="1" x14ac:dyDescent="0.25">
      <c r="C1734" s="418"/>
      <c r="D1734" s="12" t="s">
        <v>140</v>
      </c>
      <c r="E1734" s="12"/>
      <c r="F1734" s="12"/>
      <c r="G1734" s="12"/>
      <c r="H1734" s="426"/>
      <c r="I1734" s="426"/>
    </row>
    <row r="1735" spans="3:10" ht="19.5" customHeight="1" x14ac:dyDescent="0.25">
      <c r="C1735" s="418"/>
      <c r="D1735" s="7"/>
      <c r="E1735" s="7"/>
      <c r="F1735" s="7"/>
      <c r="G1735" s="7"/>
      <c r="H1735" s="7"/>
      <c r="I1735" s="7"/>
    </row>
    <row r="1736" spans="3:10" ht="19.5" customHeight="1" x14ac:dyDescent="0.25">
      <c r="C1736" s="418"/>
      <c r="D1736" s="7"/>
      <c r="E1736" s="7"/>
      <c r="F1736" s="426" t="s">
        <v>129</v>
      </c>
      <c r="G1736" s="7"/>
      <c r="H1736" s="7"/>
      <c r="I1736" s="7"/>
    </row>
    <row r="1737" spans="3:10" ht="19.5" customHeight="1" x14ac:dyDescent="0.25">
      <c r="C1737" s="418"/>
      <c r="D1737" s="7"/>
      <c r="E1737" s="7"/>
      <c r="F1737" s="426"/>
      <c r="G1737" s="7"/>
      <c r="H1737" s="7"/>
      <c r="I1737" s="7"/>
    </row>
    <row r="1738" spans="3:10" ht="19.5" customHeight="1" x14ac:dyDescent="0.25">
      <c r="C1738" s="418"/>
      <c r="D1738" s="7"/>
      <c r="E1738" s="7"/>
      <c r="F1738" s="7"/>
      <c r="G1738" s="7"/>
      <c r="H1738" s="7"/>
      <c r="I1738" s="7"/>
    </row>
    <row r="1739" spans="3:10" ht="19.5" customHeight="1" x14ac:dyDescent="0.25">
      <c r="C1739" s="418"/>
      <c r="D1739" s="7"/>
      <c r="E1739" s="7"/>
      <c r="F1739" s="7"/>
      <c r="G1739" s="7"/>
      <c r="H1739" s="7"/>
      <c r="I1739" s="7"/>
    </row>
    <row r="1740" spans="3:10" ht="19.5" customHeight="1" x14ac:dyDescent="0.25">
      <c r="H1740" s="421"/>
      <c r="I1740" s="421"/>
    </row>
    <row r="1741" spans="3:10" ht="19.5" customHeight="1" x14ac:dyDescent="0.25">
      <c r="C1741" s="417" t="s">
        <v>128</v>
      </c>
      <c r="D1741" s="418"/>
      <c r="E1741" s="418"/>
      <c r="F1741" s="419"/>
      <c r="G1741" s="419"/>
      <c r="H1741" s="420"/>
      <c r="I1741" s="420"/>
    </row>
    <row r="1742" spans="3:10" ht="19.5" customHeight="1" x14ac:dyDescent="0.25">
      <c r="C1742" s="418"/>
      <c r="D1742" s="6"/>
      <c r="E1742" s="6"/>
      <c r="F1742" s="6"/>
      <c r="G1742" s="6"/>
      <c r="H1742" s="422"/>
      <c r="I1742" s="422"/>
    </row>
    <row r="1743" spans="3:10" ht="19.5" customHeight="1" thickBot="1" x14ac:dyDescent="0.3">
      <c r="C1743" s="261">
        <f>Qualifs!F98</f>
        <v>18</v>
      </c>
      <c r="D1743" s="6"/>
      <c r="E1743" s="6"/>
      <c r="F1743" s="6"/>
      <c r="G1743" s="6"/>
      <c r="H1743" s="422"/>
      <c r="I1743" s="422"/>
    </row>
    <row r="1744" spans="3:10" ht="19.5" customHeight="1" thickBot="1" x14ac:dyDescent="0.3">
      <c r="C1744" s="423" t="str">
        <f>$C$1411</f>
        <v>Série 4</v>
      </c>
      <c r="D1744" s="6"/>
      <c r="E1744" s="6"/>
      <c r="F1744" s="6"/>
      <c r="G1744" s="6"/>
      <c r="H1744" s="422"/>
      <c r="I1744" s="422"/>
    </row>
    <row r="1745" spans="1:10" ht="19.5" customHeight="1" thickBot="1" x14ac:dyDescent="0.3">
      <c r="A1745" s="6">
        <f>A1724+1</f>
        <v>90</v>
      </c>
      <c r="C1745" s="423" t="str">
        <f>VLOOKUP(A1745,nom,2,FALSE)</f>
        <v/>
      </c>
      <c r="D1745" s="425"/>
      <c r="E1745" s="425">
        <v>1</v>
      </c>
      <c r="F1745" s="425">
        <v>2</v>
      </c>
      <c r="G1745" s="425">
        <v>3</v>
      </c>
      <c r="H1745" s="426" t="s">
        <v>129</v>
      </c>
      <c r="I1745" s="426" t="s">
        <v>130</v>
      </c>
    </row>
    <row r="1746" spans="1:10" ht="19.5" customHeight="1" x14ac:dyDescent="0.25">
      <c r="C1746" s="423"/>
      <c r="D1746" s="12" t="s">
        <v>131</v>
      </c>
      <c r="E1746" s="12"/>
      <c r="F1746" s="12"/>
      <c r="G1746" s="12"/>
      <c r="H1746" s="426"/>
      <c r="I1746" s="12"/>
    </row>
    <row r="1747" spans="1:10" ht="19.5" customHeight="1" x14ac:dyDescent="0.25">
      <c r="C1747" s="418"/>
      <c r="D1747" s="12" t="s">
        <v>132</v>
      </c>
      <c r="E1747" s="12"/>
      <c r="F1747" s="12"/>
      <c r="G1747" s="12"/>
      <c r="H1747" s="426"/>
      <c r="I1747" s="426"/>
    </row>
    <row r="1748" spans="1:10" ht="19.5" customHeight="1" x14ac:dyDescent="0.25">
      <c r="C1748" s="418"/>
      <c r="D1748" s="12" t="s">
        <v>133</v>
      </c>
      <c r="E1748" s="12"/>
      <c r="F1748" s="12"/>
      <c r="G1748" s="12"/>
      <c r="H1748" s="426"/>
      <c r="I1748" s="426"/>
    </row>
    <row r="1749" spans="1:10" ht="19.5" customHeight="1" x14ac:dyDescent="0.25">
      <c r="C1749" s="418"/>
      <c r="D1749" s="12" t="s">
        <v>134</v>
      </c>
      <c r="E1749" s="12"/>
      <c r="F1749" s="12"/>
      <c r="G1749" s="12"/>
      <c r="H1749" s="426"/>
      <c r="I1749" s="426"/>
    </row>
    <row r="1750" spans="1:10" ht="19.5" customHeight="1" x14ac:dyDescent="0.25">
      <c r="C1750" s="418"/>
      <c r="D1750" s="12" t="s">
        <v>135</v>
      </c>
      <c r="E1750" s="12"/>
      <c r="F1750" s="12"/>
      <c r="G1750" s="12"/>
      <c r="H1750" s="426"/>
      <c r="I1750" s="426"/>
    </row>
    <row r="1751" spans="1:10" ht="19.5" customHeight="1" x14ac:dyDescent="0.25">
      <c r="C1751" s="418"/>
      <c r="D1751" s="12" t="s">
        <v>136</v>
      </c>
      <c r="E1751" s="12"/>
      <c r="F1751" s="12"/>
      <c r="G1751" s="12"/>
      <c r="H1751" s="426"/>
      <c r="I1751" s="426"/>
      <c r="J1751" s="427"/>
    </row>
    <row r="1752" spans="1:10" ht="19.5" customHeight="1" x14ac:dyDescent="0.25">
      <c r="C1752" s="418"/>
      <c r="D1752" s="12" t="s">
        <v>137</v>
      </c>
      <c r="E1752" s="12"/>
      <c r="F1752" s="12"/>
      <c r="G1752" s="12"/>
      <c r="H1752" s="426"/>
      <c r="I1752" s="426"/>
      <c r="J1752" s="427"/>
    </row>
    <row r="1753" spans="1:10" ht="19.5" customHeight="1" x14ac:dyDescent="0.25">
      <c r="C1753" s="418"/>
      <c r="D1753" s="12" t="s">
        <v>138</v>
      </c>
      <c r="E1753" s="12"/>
      <c r="F1753" s="12"/>
      <c r="G1753" s="12"/>
      <c r="H1753" s="426"/>
      <c r="I1753" s="426"/>
      <c r="J1753" s="427"/>
    </row>
    <row r="1754" spans="1:10" ht="19.5" customHeight="1" x14ac:dyDescent="0.25">
      <c r="C1754" s="418"/>
      <c r="D1754" s="12" t="s">
        <v>139</v>
      </c>
      <c r="E1754" s="12"/>
      <c r="F1754" s="12"/>
      <c r="G1754" s="12"/>
      <c r="H1754" s="426"/>
      <c r="I1754" s="426"/>
      <c r="J1754" s="427"/>
    </row>
    <row r="1755" spans="1:10" ht="19.5" customHeight="1" x14ac:dyDescent="0.25">
      <c r="C1755" s="418"/>
      <c r="D1755" s="12" t="s">
        <v>140</v>
      </c>
      <c r="E1755" s="12"/>
      <c r="F1755" s="12"/>
      <c r="G1755" s="12"/>
      <c r="H1755" s="426"/>
      <c r="I1755" s="426"/>
    </row>
    <row r="1756" spans="1:10" ht="19.5" customHeight="1" x14ac:dyDescent="0.25">
      <c r="C1756" s="418"/>
      <c r="D1756" s="7"/>
      <c r="E1756" s="7"/>
      <c r="F1756" s="7"/>
      <c r="G1756" s="7"/>
      <c r="H1756" s="7"/>
      <c r="I1756" s="7"/>
    </row>
    <row r="1757" spans="1:10" ht="19.5" customHeight="1" x14ac:dyDescent="0.25">
      <c r="C1757" s="418"/>
      <c r="D1757" s="7"/>
      <c r="E1757" s="7"/>
      <c r="F1757" s="426" t="s">
        <v>129</v>
      </c>
      <c r="G1757" s="7"/>
      <c r="H1757" s="7"/>
      <c r="I1757" s="7"/>
    </row>
    <row r="1758" spans="1:10" ht="19.5" customHeight="1" x14ac:dyDescent="0.25">
      <c r="C1758" s="418"/>
      <c r="D1758" s="7"/>
      <c r="E1758" s="7"/>
      <c r="F1758" s="426"/>
      <c r="G1758" s="7"/>
      <c r="H1758" s="7"/>
      <c r="I1758" s="7"/>
    </row>
    <row r="1759" spans="1:10" ht="19.5" customHeight="1" x14ac:dyDescent="0.25">
      <c r="C1759" s="417" t="s">
        <v>128</v>
      </c>
      <c r="D1759" s="418"/>
      <c r="E1759" s="418"/>
      <c r="F1759" s="419"/>
      <c r="G1759" s="419"/>
      <c r="H1759" s="420"/>
      <c r="I1759" s="420"/>
    </row>
    <row r="1760" spans="1:10" ht="19.5" customHeight="1" x14ac:dyDescent="0.25">
      <c r="C1760" s="418"/>
      <c r="D1760" s="6"/>
      <c r="E1760" s="6"/>
      <c r="F1760" s="6"/>
      <c r="G1760" s="6"/>
      <c r="H1760" s="422"/>
      <c r="I1760" s="422"/>
    </row>
    <row r="1761" spans="1:10" ht="19.5" customHeight="1" thickBot="1" x14ac:dyDescent="0.3">
      <c r="C1761" s="261">
        <f>Qualifs!F99</f>
        <v>19</v>
      </c>
      <c r="D1761" s="6"/>
      <c r="E1761" s="6"/>
      <c r="F1761" s="6"/>
      <c r="G1761" s="6"/>
      <c r="H1761" s="422"/>
      <c r="I1761" s="422"/>
    </row>
    <row r="1762" spans="1:10" ht="19.5" customHeight="1" thickBot="1" x14ac:dyDescent="0.3">
      <c r="C1762" s="423" t="str">
        <f>$C$1411</f>
        <v>Série 4</v>
      </c>
      <c r="D1762" s="6"/>
      <c r="E1762" s="6"/>
      <c r="F1762" s="6"/>
      <c r="G1762" s="6"/>
      <c r="H1762" s="422"/>
      <c r="I1762" s="422"/>
    </row>
    <row r="1763" spans="1:10" ht="19.5" customHeight="1" thickBot="1" x14ac:dyDescent="0.3">
      <c r="A1763" s="6">
        <f>A1745+1</f>
        <v>91</v>
      </c>
      <c r="C1763" s="423" t="str">
        <f>VLOOKUP(A1763,nom,2,FALSE)</f>
        <v/>
      </c>
      <c r="D1763" s="425"/>
      <c r="E1763" s="425">
        <v>1</v>
      </c>
      <c r="F1763" s="425">
        <v>2</v>
      </c>
      <c r="G1763" s="425">
        <v>3</v>
      </c>
      <c r="H1763" s="426" t="s">
        <v>129</v>
      </c>
      <c r="I1763" s="426" t="s">
        <v>130</v>
      </c>
    </row>
    <row r="1764" spans="1:10" ht="19.5" customHeight="1" x14ac:dyDescent="0.25">
      <c r="C1764" s="423"/>
      <c r="D1764" s="12" t="s">
        <v>131</v>
      </c>
      <c r="E1764" s="12"/>
      <c r="F1764" s="12"/>
      <c r="G1764" s="12"/>
      <c r="H1764" s="426"/>
      <c r="I1764" s="12"/>
    </row>
    <row r="1765" spans="1:10" ht="19.5" customHeight="1" x14ac:dyDescent="0.25">
      <c r="C1765" s="418"/>
      <c r="D1765" s="12" t="s">
        <v>132</v>
      </c>
      <c r="E1765" s="12"/>
      <c r="F1765" s="12"/>
      <c r="G1765" s="12"/>
      <c r="H1765" s="426"/>
      <c r="I1765" s="426"/>
    </row>
    <row r="1766" spans="1:10" ht="19.5" customHeight="1" x14ac:dyDescent="0.25">
      <c r="C1766" s="418"/>
      <c r="D1766" s="12" t="s">
        <v>133</v>
      </c>
      <c r="E1766" s="12"/>
      <c r="F1766" s="12"/>
      <c r="G1766" s="12"/>
      <c r="H1766" s="426"/>
      <c r="I1766" s="426"/>
    </row>
    <row r="1767" spans="1:10" ht="19.5" customHeight="1" x14ac:dyDescent="0.25">
      <c r="C1767" s="418"/>
      <c r="D1767" s="12" t="s">
        <v>134</v>
      </c>
      <c r="E1767" s="12"/>
      <c r="F1767" s="12"/>
      <c r="G1767" s="12"/>
      <c r="H1767" s="426"/>
      <c r="I1767" s="426"/>
    </row>
    <row r="1768" spans="1:10" ht="19.5" customHeight="1" x14ac:dyDescent="0.25">
      <c r="C1768" s="418"/>
      <c r="D1768" s="12" t="s">
        <v>135</v>
      </c>
      <c r="E1768" s="12"/>
      <c r="F1768" s="12"/>
      <c r="G1768" s="12"/>
      <c r="H1768" s="426"/>
      <c r="I1768" s="426"/>
    </row>
    <row r="1769" spans="1:10" ht="19.5" customHeight="1" x14ac:dyDescent="0.25">
      <c r="C1769" s="418"/>
      <c r="D1769" s="12" t="s">
        <v>136</v>
      </c>
      <c r="E1769" s="12"/>
      <c r="F1769" s="12"/>
      <c r="G1769" s="12"/>
      <c r="H1769" s="426"/>
      <c r="I1769" s="426"/>
      <c r="J1769" s="427"/>
    </row>
    <row r="1770" spans="1:10" ht="19.5" customHeight="1" x14ac:dyDescent="0.25">
      <c r="C1770" s="418"/>
      <c r="D1770" s="12" t="s">
        <v>137</v>
      </c>
      <c r="E1770" s="12"/>
      <c r="F1770" s="12"/>
      <c r="G1770" s="12"/>
      <c r="H1770" s="426"/>
      <c r="I1770" s="426"/>
      <c r="J1770" s="427"/>
    </row>
    <row r="1771" spans="1:10" ht="19.5" customHeight="1" x14ac:dyDescent="0.25">
      <c r="C1771" s="418"/>
      <c r="D1771" s="12" t="s">
        <v>138</v>
      </c>
      <c r="E1771" s="12"/>
      <c r="F1771" s="12"/>
      <c r="G1771" s="12"/>
      <c r="H1771" s="426"/>
      <c r="I1771" s="426"/>
      <c r="J1771" s="427"/>
    </row>
    <row r="1772" spans="1:10" ht="19.5" customHeight="1" x14ac:dyDescent="0.25">
      <c r="C1772" s="418"/>
      <c r="D1772" s="12" t="s">
        <v>139</v>
      </c>
      <c r="E1772" s="12"/>
      <c r="F1772" s="12"/>
      <c r="G1772" s="12"/>
      <c r="H1772" s="426"/>
      <c r="I1772" s="426"/>
      <c r="J1772" s="427"/>
    </row>
    <row r="1773" spans="1:10" ht="19.5" customHeight="1" x14ac:dyDescent="0.25">
      <c r="C1773" s="418"/>
      <c r="D1773" s="12" t="s">
        <v>140</v>
      </c>
      <c r="E1773" s="12"/>
      <c r="F1773" s="12"/>
      <c r="G1773" s="12"/>
      <c r="H1773" s="426"/>
      <c r="I1773" s="426"/>
    </row>
    <row r="1774" spans="1:10" ht="19.5" customHeight="1" x14ac:dyDescent="0.25">
      <c r="C1774" s="418"/>
      <c r="D1774" s="7"/>
      <c r="E1774" s="7"/>
      <c r="F1774" s="7"/>
      <c r="G1774" s="7"/>
      <c r="H1774" s="7"/>
      <c r="I1774" s="7"/>
    </row>
    <row r="1775" spans="1:10" ht="19.5" customHeight="1" x14ac:dyDescent="0.25">
      <c r="C1775" s="418"/>
      <c r="D1775" s="7"/>
      <c r="E1775" s="7"/>
      <c r="F1775" s="426" t="s">
        <v>129</v>
      </c>
      <c r="G1775" s="7"/>
      <c r="H1775" s="7"/>
      <c r="I1775" s="7"/>
    </row>
    <row r="1776" spans="1:10" ht="19.5" customHeight="1" x14ac:dyDescent="0.25">
      <c r="C1776" s="418"/>
      <c r="D1776" s="7"/>
      <c r="E1776" s="7"/>
      <c r="F1776" s="426"/>
      <c r="G1776" s="7"/>
      <c r="H1776" s="7"/>
      <c r="I1776" s="7"/>
    </row>
    <row r="1777" spans="1:10" ht="19.5" customHeight="1" x14ac:dyDescent="0.25">
      <c r="C1777" s="418"/>
      <c r="D1777" s="7"/>
      <c r="E1777" s="7"/>
      <c r="F1777" s="7"/>
      <c r="G1777" s="7"/>
      <c r="H1777" s="7"/>
      <c r="I1777" s="7"/>
    </row>
    <row r="1778" spans="1:10" ht="19.5" customHeight="1" x14ac:dyDescent="0.25">
      <c r="C1778" s="418"/>
      <c r="D1778" s="7"/>
      <c r="E1778" s="7"/>
      <c r="F1778" s="7"/>
      <c r="G1778" s="7"/>
      <c r="H1778" s="7"/>
      <c r="I1778" s="7"/>
    </row>
    <row r="1779" spans="1:10" ht="19.5" customHeight="1" x14ac:dyDescent="0.25">
      <c r="H1779" s="421"/>
      <c r="I1779" s="421"/>
    </row>
    <row r="1780" spans="1:10" ht="19.5" customHeight="1" x14ac:dyDescent="0.25">
      <c r="C1780" s="417" t="s">
        <v>128</v>
      </c>
      <c r="D1780" s="418"/>
      <c r="E1780" s="418"/>
      <c r="F1780" s="419"/>
      <c r="G1780" s="419"/>
      <c r="H1780" s="420"/>
      <c r="I1780" s="420"/>
    </row>
    <row r="1781" spans="1:10" ht="19.5" customHeight="1" x14ac:dyDescent="0.25">
      <c r="C1781" s="418"/>
      <c r="D1781" s="6"/>
      <c r="E1781" s="6"/>
      <c r="F1781" s="6"/>
      <c r="G1781" s="6"/>
      <c r="H1781" s="422"/>
      <c r="I1781" s="422"/>
    </row>
    <row r="1782" spans="1:10" ht="19.5" customHeight="1" thickBot="1" x14ac:dyDescent="0.3">
      <c r="C1782" s="261">
        <f>Qualifs!F100</f>
        <v>20</v>
      </c>
      <c r="D1782" s="6"/>
      <c r="E1782" s="6"/>
      <c r="F1782" s="6"/>
      <c r="G1782" s="6"/>
      <c r="H1782" s="422"/>
      <c r="I1782" s="422"/>
    </row>
    <row r="1783" spans="1:10" ht="19.5" customHeight="1" thickBot="1" x14ac:dyDescent="0.3">
      <c r="C1783" s="423" t="str">
        <f>$C$1411</f>
        <v>Série 4</v>
      </c>
      <c r="D1783" s="6"/>
      <c r="E1783" s="6"/>
      <c r="F1783" s="6"/>
      <c r="G1783" s="6"/>
      <c r="H1783" s="422"/>
      <c r="I1783" s="422"/>
    </row>
    <row r="1784" spans="1:10" ht="19.5" customHeight="1" thickBot="1" x14ac:dyDescent="0.3">
      <c r="A1784" s="6">
        <f>A1763+1</f>
        <v>92</v>
      </c>
      <c r="C1784" s="423" t="str">
        <f>VLOOKUP(A1784,nom,2,FALSE)</f>
        <v/>
      </c>
      <c r="D1784" s="425"/>
      <c r="E1784" s="425">
        <v>1</v>
      </c>
      <c r="F1784" s="425">
        <v>2</v>
      </c>
      <c r="G1784" s="425">
        <v>3</v>
      </c>
      <c r="H1784" s="426" t="s">
        <v>129</v>
      </c>
      <c r="I1784" s="426" t="s">
        <v>130</v>
      </c>
    </row>
    <row r="1785" spans="1:10" ht="19.5" customHeight="1" x14ac:dyDescent="0.25">
      <c r="C1785" s="423"/>
      <c r="D1785" s="12" t="s">
        <v>131</v>
      </c>
      <c r="E1785" s="12"/>
      <c r="F1785" s="12"/>
      <c r="G1785" s="12"/>
      <c r="H1785" s="426"/>
      <c r="I1785" s="12"/>
    </row>
    <row r="1786" spans="1:10" ht="19.5" customHeight="1" x14ac:dyDescent="0.25">
      <c r="C1786" s="418"/>
      <c r="D1786" s="12" t="s">
        <v>132</v>
      </c>
      <c r="E1786" s="12"/>
      <c r="F1786" s="12"/>
      <c r="G1786" s="12"/>
      <c r="H1786" s="426"/>
      <c r="I1786" s="426"/>
    </row>
    <row r="1787" spans="1:10" ht="19.5" customHeight="1" x14ac:dyDescent="0.25">
      <c r="C1787" s="418"/>
      <c r="D1787" s="12" t="s">
        <v>133</v>
      </c>
      <c r="E1787" s="12"/>
      <c r="F1787" s="12"/>
      <c r="G1787" s="12"/>
      <c r="H1787" s="426"/>
      <c r="I1787" s="426"/>
    </row>
    <row r="1788" spans="1:10" ht="19.5" customHeight="1" x14ac:dyDescent="0.25">
      <c r="C1788" s="418"/>
      <c r="D1788" s="12" t="s">
        <v>134</v>
      </c>
      <c r="E1788" s="12"/>
      <c r="F1788" s="12"/>
      <c r="G1788" s="12"/>
      <c r="H1788" s="426"/>
      <c r="I1788" s="426"/>
    </row>
    <row r="1789" spans="1:10" ht="19.5" customHeight="1" x14ac:dyDescent="0.25">
      <c r="C1789" s="418"/>
      <c r="D1789" s="12" t="s">
        <v>135</v>
      </c>
      <c r="E1789" s="12"/>
      <c r="F1789" s="12"/>
      <c r="G1789" s="12"/>
      <c r="H1789" s="426"/>
      <c r="I1789" s="426"/>
    </row>
    <row r="1790" spans="1:10" ht="19.5" customHeight="1" x14ac:dyDescent="0.25">
      <c r="C1790" s="418"/>
      <c r="D1790" s="12" t="s">
        <v>136</v>
      </c>
      <c r="E1790" s="12"/>
      <c r="F1790" s="12"/>
      <c r="G1790" s="12"/>
      <c r="H1790" s="426"/>
      <c r="I1790" s="426"/>
      <c r="J1790" s="427"/>
    </row>
    <row r="1791" spans="1:10" ht="19.5" customHeight="1" x14ac:dyDescent="0.25">
      <c r="C1791" s="418"/>
      <c r="D1791" s="12" t="s">
        <v>137</v>
      </c>
      <c r="E1791" s="12"/>
      <c r="F1791" s="12"/>
      <c r="G1791" s="12"/>
      <c r="H1791" s="426"/>
      <c r="I1791" s="426"/>
      <c r="J1791" s="427"/>
    </row>
    <row r="1792" spans="1:10" ht="19.5" customHeight="1" x14ac:dyDescent="0.25">
      <c r="C1792" s="418"/>
      <c r="D1792" s="12" t="s">
        <v>138</v>
      </c>
      <c r="E1792" s="12"/>
      <c r="F1792" s="12"/>
      <c r="G1792" s="12"/>
      <c r="H1792" s="426"/>
      <c r="I1792" s="426"/>
      <c r="J1792" s="427"/>
    </row>
    <row r="1793" spans="1:10" ht="19.5" customHeight="1" x14ac:dyDescent="0.25">
      <c r="C1793" s="418"/>
      <c r="D1793" s="12" t="s">
        <v>139</v>
      </c>
      <c r="E1793" s="12"/>
      <c r="F1793" s="12"/>
      <c r="G1793" s="12"/>
      <c r="H1793" s="426"/>
      <c r="I1793" s="426"/>
      <c r="J1793" s="427"/>
    </row>
    <row r="1794" spans="1:10" ht="19.5" customHeight="1" x14ac:dyDescent="0.25">
      <c r="C1794" s="418"/>
      <c r="D1794" s="12" t="s">
        <v>140</v>
      </c>
      <c r="E1794" s="12"/>
      <c r="F1794" s="12"/>
      <c r="G1794" s="12"/>
      <c r="H1794" s="426"/>
      <c r="I1794" s="426"/>
    </row>
    <row r="1795" spans="1:10" ht="19.5" customHeight="1" x14ac:dyDescent="0.25">
      <c r="C1795" s="418"/>
      <c r="D1795" s="7"/>
      <c r="E1795" s="7"/>
      <c r="F1795" s="7"/>
      <c r="G1795" s="7"/>
      <c r="H1795" s="7"/>
      <c r="I1795" s="7"/>
    </row>
    <row r="1796" spans="1:10" ht="19.5" customHeight="1" x14ac:dyDescent="0.25">
      <c r="C1796" s="418"/>
      <c r="D1796" s="7"/>
      <c r="E1796" s="7"/>
      <c r="F1796" s="426" t="s">
        <v>129</v>
      </c>
      <c r="G1796" s="7"/>
      <c r="H1796" s="7"/>
      <c r="I1796" s="7"/>
    </row>
    <row r="1797" spans="1:10" ht="19.5" customHeight="1" x14ac:dyDescent="0.25">
      <c r="C1797" s="418"/>
      <c r="D1797" s="7"/>
      <c r="E1797" s="7"/>
      <c r="F1797" s="426"/>
      <c r="G1797" s="7"/>
      <c r="H1797" s="7"/>
      <c r="I1797" s="7"/>
    </row>
    <row r="1798" spans="1:10" ht="19.5" customHeight="1" x14ac:dyDescent="0.25">
      <c r="C1798" s="417" t="s">
        <v>128</v>
      </c>
      <c r="D1798" s="418"/>
      <c r="E1798" s="418"/>
      <c r="F1798" s="419"/>
      <c r="G1798" s="419"/>
      <c r="H1798" s="420"/>
      <c r="I1798" s="420"/>
    </row>
    <row r="1799" spans="1:10" ht="19.5" customHeight="1" x14ac:dyDescent="0.25">
      <c r="C1799" s="418"/>
      <c r="D1799" s="6"/>
      <c r="E1799" s="6"/>
      <c r="F1799" s="6"/>
      <c r="G1799" s="6"/>
      <c r="H1799" s="422"/>
      <c r="I1799" s="422"/>
    </row>
    <row r="1800" spans="1:10" ht="19.5" customHeight="1" thickBot="1" x14ac:dyDescent="0.3">
      <c r="C1800" s="261">
        <f>Qualifs!F101</f>
        <v>21</v>
      </c>
      <c r="D1800" s="6"/>
      <c r="E1800" s="6"/>
      <c r="F1800" s="6"/>
      <c r="G1800" s="6"/>
      <c r="H1800" s="422"/>
      <c r="I1800" s="422"/>
    </row>
    <row r="1801" spans="1:10" ht="19.5" customHeight="1" thickBot="1" x14ac:dyDescent="0.3">
      <c r="C1801" s="423" t="str">
        <f>$C$1411</f>
        <v>Série 4</v>
      </c>
      <c r="D1801" s="6"/>
      <c r="E1801" s="6"/>
      <c r="F1801" s="6"/>
      <c r="G1801" s="6"/>
      <c r="H1801" s="422"/>
      <c r="I1801" s="422"/>
    </row>
    <row r="1802" spans="1:10" ht="19.5" customHeight="1" thickBot="1" x14ac:dyDescent="0.3">
      <c r="A1802" s="6">
        <f>A1784+1</f>
        <v>93</v>
      </c>
      <c r="C1802" s="423" t="str">
        <f>VLOOKUP(A1802,nom,2,FALSE)</f>
        <v/>
      </c>
      <c r="D1802" s="425"/>
      <c r="E1802" s="425">
        <v>1</v>
      </c>
      <c r="F1802" s="425">
        <v>2</v>
      </c>
      <c r="G1802" s="425">
        <v>3</v>
      </c>
      <c r="H1802" s="426" t="s">
        <v>129</v>
      </c>
      <c r="I1802" s="426" t="s">
        <v>130</v>
      </c>
    </row>
    <row r="1803" spans="1:10" ht="19.5" customHeight="1" x14ac:dyDescent="0.25">
      <c r="C1803" s="423"/>
      <c r="D1803" s="12" t="s">
        <v>131</v>
      </c>
      <c r="E1803" s="12"/>
      <c r="F1803" s="12"/>
      <c r="G1803" s="12"/>
      <c r="H1803" s="426"/>
      <c r="I1803" s="12"/>
    </row>
    <row r="1804" spans="1:10" ht="19.5" customHeight="1" x14ac:dyDescent="0.25">
      <c r="C1804" s="418"/>
      <c r="D1804" s="12" t="s">
        <v>132</v>
      </c>
      <c r="E1804" s="12"/>
      <c r="F1804" s="12"/>
      <c r="G1804" s="12"/>
      <c r="H1804" s="426"/>
      <c r="I1804" s="426"/>
    </row>
    <row r="1805" spans="1:10" ht="19.5" customHeight="1" x14ac:dyDescent="0.25">
      <c r="C1805" s="418"/>
      <c r="D1805" s="12" t="s">
        <v>133</v>
      </c>
      <c r="E1805" s="12"/>
      <c r="F1805" s="12"/>
      <c r="G1805" s="12"/>
      <c r="H1805" s="426"/>
      <c r="I1805" s="426"/>
    </row>
    <row r="1806" spans="1:10" ht="19.5" customHeight="1" x14ac:dyDescent="0.25">
      <c r="C1806" s="418"/>
      <c r="D1806" s="12" t="s">
        <v>134</v>
      </c>
      <c r="E1806" s="12"/>
      <c r="F1806" s="12"/>
      <c r="G1806" s="12"/>
      <c r="H1806" s="426"/>
      <c r="I1806" s="426"/>
    </row>
    <row r="1807" spans="1:10" ht="19.5" customHeight="1" x14ac:dyDescent="0.25">
      <c r="C1807" s="418"/>
      <c r="D1807" s="12" t="s">
        <v>135</v>
      </c>
      <c r="E1807" s="12"/>
      <c r="F1807" s="12"/>
      <c r="G1807" s="12"/>
      <c r="H1807" s="426"/>
      <c r="I1807" s="426"/>
    </row>
    <row r="1808" spans="1:10" ht="19.5" customHeight="1" x14ac:dyDescent="0.25">
      <c r="C1808" s="418"/>
      <c r="D1808" s="12" t="s">
        <v>136</v>
      </c>
      <c r="E1808" s="12"/>
      <c r="F1808" s="12"/>
      <c r="G1808" s="12"/>
      <c r="H1808" s="426"/>
      <c r="I1808" s="426"/>
      <c r="J1808" s="427"/>
    </row>
    <row r="1809" spans="1:10" ht="19.5" customHeight="1" x14ac:dyDescent="0.25">
      <c r="C1809" s="418"/>
      <c r="D1809" s="12" t="s">
        <v>137</v>
      </c>
      <c r="E1809" s="12"/>
      <c r="F1809" s="12"/>
      <c r="G1809" s="12"/>
      <c r="H1809" s="426"/>
      <c r="I1809" s="426"/>
      <c r="J1809" s="427"/>
    </row>
    <row r="1810" spans="1:10" ht="19.5" customHeight="1" x14ac:dyDescent="0.25">
      <c r="C1810" s="418"/>
      <c r="D1810" s="12" t="s">
        <v>138</v>
      </c>
      <c r="E1810" s="12"/>
      <c r="F1810" s="12"/>
      <c r="G1810" s="12"/>
      <c r="H1810" s="426"/>
      <c r="I1810" s="426"/>
      <c r="J1810" s="427"/>
    </row>
    <row r="1811" spans="1:10" ht="19.5" customHeight="1" x14ac:dyDescent="0.25">
      <c r="C1811" s="418"/>
      <c r="D1811" s="12" t="s">
        <v>139</v>
      </c>
      <c r="E1811" s="12"/>
      <c r="F1811" s="12"/>
      <c r="G1811" s="12"/>
      <c r="H1811" s="426"/>
      <c r="I1811" s="426"/>
      <c r="J1811" s="427"/>
    </row>
    <row r="1812" spans="1:10" ht="19.5" customHeight="1" x14ac:dyDescent="0.25">
      <c r="C1812" s="418"/>
      <c r="D1812" s="12" t="s">
        <v>140</v>
      </c>
      <c r="E1812" s="12"/>
      <c r="F1812" s="12"/>
      <c r="G1812" s="12"/>
      <c r="H1812" s="426"/>
      <c r="I1812" s="426"/>
    </row>
    <row r="1813" spans="1:10" ht="19.5" customHeight="1" x14ac:dyDescent="0.25">
      <c r="C1813" s="418"/>
      <c r="D1813" s="7"/>
      <c r="E1813" s="7"/>
      <c r="F1813" s="7"/>
      <c r="G1813" s="7"/>
      <c r="H1813" s="7"/>
      <c r="I1813" s="7"/>
    </row>
    <row r="1814" spans="1:10" ht="19.5" customHeight="1" x14ac:dyDescent="0.25">
      <c r="C1814" s="418"/>
      <c r="D1814" s="7"/>
      <c r="E1814" s="7"/>
      <c r="F1814" s="426" t="s">
        <v>129</v>
      </c>
      <c r="G1814" s="7"/>
      <c r="H1814" s="7"/>
      <c r="I1814" s="7"/>
    </row>
    <row r="1815" spans="1:10" ht="19.5" customHeight="1" x14ac:dyDescent="0.25">
      <c r="C1815" s="418"/>
      <c r="D1815" s="7"/>
      <c r="E1815" s="7"/>
      <c r="F1815" s="426"/>
      <c r="G1815" s="7"/>
      <c r="H1815" s="7"/>
      <c r="I1815" s="7"/>
    </row>
    <row r="1816" spans="1:10" ht="19.5" customHeight="1" x14ac:dyDescent="0.25">
      <c r="C1816" s="418"/>
      <c r="D1816" s="7"/>
      <c r="E1816" s="7"/>
      <c r="F1816" s="7"/>
      <c r="G1816" s="7"/>
      <c r="H1816" s="7"/>
      <c r="I1816" s="7"/>
    </row>
    <row r="1817" spans="1:10" ht="19.5" customHeight="1" x14ac:dyDescent="0.25">
      <c r="C1817" s="418"/>
      <c r="D1817" s="7"/>
      <c r="E1817" s="7"/>
      <c r="F1817" s="7"/>
      <c r="G1817" s="7"/>
      <c r="H1817" s="7"/>
      <c r="I1817" s="7"/>
    </row>
    <row r="1818" spans="1:10" ht="19.5" customHeight="1" x14ac:dyDescent="0.25">
      <c r="H1818" s="421"/>
      <c r="I1818" s="421"/>
    </row>
    <row r="1819" spans="1:10" ht="19.5" customHeight="1" x14ac:dyDescent="0.25">
      <c r="C1819" s="417" t="s">
        <v>128</v>
      </c>
      <c r="D1819" s="418"/>
      <c r="E1819" s="418"/>
      <c r="F1819" s="419"/>
      <c r="G1819" s="419"/>
      <c r="H1819" s="420"/>
      <c r="I1819" s="420"/>
    </row>
    <row r="1820" spans="1:10" ht="19.5" customHeight="1" x14ac:dyDescent="0.25">
      <c r="C1820" s="418"/>
      <c r="D1820" s="6"/>
      <c r="E1820" s="6"/>
      <c r="F1820" s="6"/>
      <c r="G1820" s="6"/>
      <c r="H1820" s="422"/>
      <c r="I1820" s="422"/>
    </row>
    <row r="1821" spans="1:10" ht="19.5" customHeight="1" thickBot="1" x14ac:dyDescent="0.3">
      <c r="C1821" s="261">
        <f>Qualifs!F102</f>
        <v>22</v>
      </c>
      <c r="D1821" s="6"/>
      <c r="E1821" s="6"/>
      <c r="F1821" s="6"/>
      <c r="G1821" s="6"/>
      <c r="H1821" s="422"/>
      <c r="I1821" s="422"/>
    </row>
    <row r="1822" spans="1:10" ht="19.5" customHeight="1" thickBot="1" x14ac:dyDescent="0.3">
      <c r="C1822" s="423" t="str">
        <f>$C$1411</f>
        <v>Série 4</v>
      </c>
      <c r="D1822" s="6"/>
      <c r="E1822" s="6"/>
      <c r="F1822" s="6"/>
      <c r="G1822" s="6"/>
      <c r="H1822" s="422"/>
      <c r="I1822" s="422"/>
    </row>
    <row r="1823" spans="1:10" ht="19.5" customHeight="1" thickBot="1" x14ac:dyDescent="0.3">
      <c r="A1823" s="6">
        <v>94</v>
      </c>
      <c r="C1823" s="423" t="str">
        <f>VLOOKUP(A1823,nom,2,FALSE)</f>
        <v/>
      </c>
      <c r="D1823" s="425"/>
      <c r="E1823" s="425">
        <v>1</v>
      </c>
      <c r="F1823" s="425">
        <v>2</v>
      </c>
      <c r="G1823" s="425">
        <v>3</v>
      </c>
      <c r="H1823" s="426" t="s">
        <v>129</v>
      </c>
      <c r="I1823" s="426" t="s">
        <v>130</v>
      </c>
    </row>
    <row r="1824" spans="1:10" ht="19.5" customHeight="1" x14ac:dyDescent="0.25">
      <c r="C1824" s="423"/>
      <c r="D1824" s="12" t="s">
        <v>131</v>
      </c>
      <c r="E1824" s="12"/>
      <c r="F1824" s="12"/>
      <c r="G1824" s="12"/>
      <c r="H1824" s="426"/>
      <c r="I1824" s="12"/>
    </row>
    <row r="1825" spans="3:10" ht="19.5" customHeight="1" x14ac:dyDescent="0.25">
      <c r="C1825" s="418"/>
      <c r="D1825" s="12" t="s">
        <v>132</v>
      </c>
      <c r="E1825" s="12"/>
      <c r="F1825" s="12"/>
      <c r="G1825" s="12"/>
      <c r="H1825" s="426"/>
      <c r="I1825" s="426"/>
    </row>
    <row r="1826" spans="3:10" ht="19.5" customHeight="1" x14ac:dyDescent="0.25">
      <c r="C1826" s="418"/>
      <c r="D1826" s="12" t="s">
        <v>133</v>
      </c>
      <c r="E1826" s="12"/>
      <c r="F1826" s="12"/>
      <c r="G1826" s="12"/>
      <c r="H1826" s="426"/>
      <c r="I1826" s="426"/>
    </row>
    <row r="1827" spans="3:10" ht="19.5" customHeight="1" x14ac:dyDescent="0.25">
      <c r="C1827" s="418"/>
      <c r="D1827" s="12" t="s">
        <v>134</v>
      </c>
      <c r="E1827" s="12"/>
      <c r="F1827" s="12"/>
      <c r="G1827" s="12"/>
      <c r="H1827" s="426"/>
      <c r="I1827" s="426"/>
    </row>
    <row r="1828" spans="3:10" ht="19.5" customHeight="1" x14ac:dyDescent="0.25">
      <c r="C1828" s="418"/>
      <c r="D1828" s="12" t="s">
        <v>135</v>
      </c>
      <c r="E1828" s="12"/>
      <c r="F1828" s="12"/>
      <c r="G1828" s="12"/>
      <c r="H1828" s="426"/>
      <c r="I1828" s="426"/>
    </row>
    <row r="1829" spans="3:10" ht="19.5" customHeight="1" x14ac:dyDescent="0.25">
      <c r="C1829" s="418"/>
      <c r="D1829" s="12" t="s">
        <v>136</v>
      </c>
      <c r="E1829" s="12"/>
      <c r="F1829" s="12"/>
      <c r="G1829" s="12"/>
      <c r="H1829" s="426"/>
      <c r="I1829" s="426"/>
      <c r="J1829" s="427"/>
    </row>
    <row r="1830" spans="3:10" ht="19.5" customHeight="1" x14ac:dyDescent="0.25">
      <c r="C1830" s="418"/>
      <c r="D1830" s="12" t="s">
        <v>137</v>
      </c>
      <c r="E1830" s="12"/>
      <c r="F1830" s="12"/>
      <c r="G1830" s="12"/>
      <c r="H1830" s="426"/>
      <c r="I1830" s="426"/>
      <c r="J1830" s="427"/>
    </row>
    <row r="1831" spans="3:10" ht="19.5" customHeight="1" x14ac:dyDescent="0.25">
      <c r="C1831" s="418"/>
      <c r="D1831" s="12" t="s">
        <v>138</v>
      </c>
      <c r="E1831" s="12"/>
      <c r="F1831" s="12"/>
      <c r="G1831" s="12"/>
      <c r="H1831" s="426"/>
      <c r="I1831" s="426"/>
      <c r="J1831" s="427"/>
    </row>
    <row r="1832" spans="3:10" ht="19.5" customHeight="1" x14ac:dyDescent="0.25">
      <c r="C1832" s="418"/>
      <c r="D1832" s="12" t="s">
        <v>139</v>
      </c>
      <c r="E1832" s="12"/>
      <c r="F1832" s="12"/>
      <c r="G1832" s="12"/>
      <c r="H1832" s="426"/>
      <c r="I1832" s="426"/>
      <c r="J1832" s="427"/>
    </row>
    <row r="1833" spans="3:10" ht="19.5" customHeight="1" x14ac:dyDescent="0.25">
      <c r="C1833" s="418"/>
      <c r="D1833" s="12" t="s">
        <v>140</v>
      </c>
      <c r="E1833" s="12"/>
      <c r="F1833" s="12"/>
      <c r="G1833" s="12"/>
      <c r="H1833" s="426"/>
      <c r="I1833" s="426"/>
    </row>
    <row r="1834" spans="3:10" ht="19.5" customHeight="1" x14ac:dyDescent="0.25">
      <c r="C1834" s="418"/>
      <c r="D1834" s="7"/>
      <c r="E1834" s="7"/>
      <c r="F1834" s="7"/>
      <c r="G1834" s="7"/>
      <c r="H1834" s="7"/>
      <c r="I1834" s="7"/>
    </row>
    <row r="1835" spans="3:10" ht="19.5" customHeight="1" x14ac:dyDescent="0.25">
      <c r="C1835" s="418"/>
      <c r="D1835" s="7"/>
      <c r="E1835" s="7"/>
      <c r="F1835" s="426" t="s">
        <v>129</v>
      </c>
      <c r="G1835" s="7"/>
      <c r="H1835" s="7"/>
      <c r="I1835" s="7"/>
    </row>
    <row r="1836" spans="3:10" ht="19.5" customHeight="1" x14ac:dyDescent="0.25">
      <c r="C1836" s="418"/>
      <c r="D1836" s="7"/>
      <c r="E1836" s="7"/>
      <c r="F1836" s="426"/>
      <c r="G1836" s="7"/>
      <c r="H1836" s="7"/>
      <c r="I1836" s="7"/>
    </row>
    <row r="1837" spans="3:10" ht="19.5" customHeight="1" x14ac:dyDescent="0.25">
      <c r="C1837" s="417" t="s">
        <v>128</v>
      </c>
      <c r="D1837" s="418"/>
      <c r="E1837" s="418"/>
      <c r="F1837" s="419"/>
      <c r="G1837" s="419"/>
      <c r="H1837" s="420"/>
      <c r="I1837" s="420"/>
    </row>
    <row r="1838" spans="3:10" ht="19.5" customHeight="1" x14ac:dyDescent="0.25">
      <c r="C1838" s="418"/>
      <c r="D1838" s="6"/>
      <c r="E1838" s="6"/>
      <c r="F1838" s="6"/>
      <c r="G1838" s="6"/>
      <c r="H1838" s="422"/>
      <c r="I1838" s="422"/>
    </row>
    <row r="1839" spans="3:10" ht="19.5" customHeight="1" thickBot="1" x14ac:dyDescent="0.3">
      <c r="C1839" s="261">
        <f>Qualifs!F103</f>
        <v>23</v>
      </c>
      <c r="D1839" s="6"/>
      <c r="E1839" s="6"/>
      <c r="F1839" s="6"/>
      <c r="G1839" s="6"/>
      <c r="H1839" s="422"/>
      <c r="I1839" s="422"/>
    </row>
    <row r="1840" spans="3:10" ht="19.5" customHeight="1" thickBot="1" x14ac:dyDescent="0.3">
      <c r="C1840" s="423" t="str">
        <f>$C$1411</f>
        <v>Série 4</v>
      </c>
      <c r="D1840" s="6"/>
      <c r="E1840" s="6"/>
      <c r="F1840" s="6"/>
      <c r="G1840" s="6"/>
      <c r="H1840" s="422"/>
      <c r="I1840" s="422"/>
    </row>
    <row r="1841" spans="1:10" ht="19.5" customHeight="1" thickBot="1" x14ac:dyDescent="0.3">
      <c r="A1841" s="6">
        <f>A1823+1</f>
        <v>95</v>
      </c>
      <c r="C1841" s="423" t="str">
        <f>VLOOKUP(A1841,nom,2,FALSE)</f>
        <v/>
      </c>
      <c r="D1841" s="425"/>
      <c r="E1841" s="425">
        <v>1</v>
      </c>
      <c r="F1841" s="425">
        <v>2</v>
      </c>
      <c r="G1841" s="425">
        <v>3</v>
      </c>
      <c r="H1841" s="426" t="s">
        <v>129</v>
      </c>
      <c r="I1841" s="426" t="s">
        <v>130</v>
      </c>
    </row>
    <row r="1842" spans="1:10" ht="19.5" customHeight="1" x14ac:dyDescent="0.25">
      <c r="C1842" s="423"/>
      <c r="D1842" s="12" t="s">
        <v>131</v>
      </c>
      <c r="E1842" s="12"/>
      <c r="F1842" s="12"/>
      <c r="G1842" s="12"/>
      <c r="H1842" s="426"/>
      <c r="I1842" s="12"/>
    </row>
    <row r="1843" spans="1:10" ht="19.5" customHeight="1" x14ac:dyDescent="0.25">
      <c r="C1843" s="418"/>
      <c r="D1843" s="12" t="s">
        <v>132</v>
      </c>
      <c r="E1843" s="12"/>
      <c r="F1843" s="12"/>
      <c r="G1843" s="12"/>
      <c r="H1843" s="426"/>
      <c r="I1843" s="426"/>
    </row>
    <row r="1844" spans="1:10" ht="19.5" customHeight="1" x14ac:dyDescent="0.25">
      <c r="C1844" s="418"/>
      <c r="D1844" s="12" t="s">
        <v>133</v>
      </c>
      <c r="E1844" s="12"/>
      <c r="F1844" s="12"/>
      <c r="G1844" s="12"/>
      <c r="H1844" s="426"/>
      <c r="I1844" s="426"/>
    </row>
    <row r="1845" spans="1:10" ht="19.5" customHeight="1" x14ac:dyDescent="0.25">
      <c r="C1845" s="418"/>
      <c r="D1845" s="12" t="s">
        <v>134</v>
      </c>
      <c r="E1845" s="12"/>
      <c r="F1845" s="12"/>
      <c r="G1845" s="12"/>
      <c r="H1845" s="426"/>
      <c r="I1845" s="426"/>
    </row>
    <row r="1846" spans="1:10" ht="19.5" customHeight="1" x14ac:dyDescent="0.25">
      <c r="C1846" s="418"/>
      <c r="D1846" s="12" t="s">
        <v>135</v>
      </c>
      <c r="E1846" s="12"/>
      <c r="F1846" s="12"/>
      <c r="G1846" s="12"/>
      <c r="H1846" s="426"/>
      <c r="I1846" s="426"/>
    </row>
    <row r="1847" spans="1:10" ht="19.5" customHeight="1" x14ac:dyDescent="0.25">
      <c r="C1847" s="418"/>
      <c r="D1847" s="12" t="s">
        <v>136</v>
      </c>
      <c r="E1847" s="12"/>
      <c r="F1847" s="12"/>
      <c r="G1847" s="12"/>
      <c r="H1847" s="426"/>
      <c r="I1847" s="426"/>
      <c r="J1847" s="427"/>
    </row>
    <row r="1848" spans="1:10" ht="19.5" customHeight="1" x14ac:dyDescent="0.25">
      <c r="C1848" s="418"/>
      <c r="D1848" s="12" t="s">
        <v>137</v>
      </c>
      <c r="E1848" s="12"/>
      <c r="F1848" s="12"/>
      <c r="G1848" s="12"/>
      <c r="H1848" s="426"/>
      <c r="I1848" s="426"/>
      <c r="J1848" s="427"/>
    </row>
    <row r="1849" spans="1:10" ht="19.5" customHeight="1" x14ac:dyDescent="0.25">
      <c r="C1849" s="418"/>
      <c r="D1849" s="12" t="s">
        <v>138</v>
      </c>
      <c r="E1849" s="12"/>
      <c r="F1849" s="12"/>
      <c r="G1849" s="12"/>
      <c r="H1849" s="426"/>
      <c r="I1849" s="426"/>
      <c r="J1849" s="427"/>
    </row>
    <row r="1850" spans="1:10" ht="19.5" customHeight="1" x14ac:dyDescent="0.25">
      <c r="C1850" s="418"/>
      <c r="D1850" s="12" t="s">
        <v>139</v>
      </c>
      <c r="E1850" s="12"/>
      <c r="F1850" s="12"/>
      <c r="G1850" s="12"/>
      <c r="H1850" s="426"/>
      <c r="I1850" s="426"/>
      <c r="J1850" s="427"/>
    </row>
    <row r="1851" spans="1:10" ht="19.5" customHeight="1" x14ac:dyDescent="0.25">
      <c r="C1851" s="418"/>
      <c r="D1851" s="12" t="s">
        <v>140</v>
      </c>
      <c r="E1851" s="12"/>
      <c r="F1851" s="12"/>
      <c r="G1851" s="12"/>
      <c r="H1851" s="426"/>
      <c r="I1851" s="426"/>
    </row>
    <row r="1852" spans="1:10" ht="19.5" customHeight="1" x14ac:dyDescent="0.25">
      <c r="C1852" s="418"/>
      <c r="D1852" s="7"/>
      <c r="E1852" s="7"/>
      <c r="F1852" s="7"/>
      <c r="G1852" s="7"/>
      <c r="H1852" s="7"/>
      <c r="I1852" s="7"/>
    </row>
    <row r="1853" spans="1:10" ht="19.5" customHeight="1" x14ac:dyDescent="0.25">
      <c r="C1853" s="418"/>
      <c r="D1853" s="7"/>
      <c r="E1853" s="7"/>
      <c r="F1853" s="426" t="s">
        <v>129</v>
      </c>
      <c r="G1853" s="7"/>
      <c r="H1853" s="7"/>
      <c r="I1853" s="7"/>
    </row>
    <row r="1854" spans="1:10" ht="19.5" customHeight="1" x14ac:dyDescent="0.25">
      <c r="C1854" s="418"/>
      <c r="D1854" s="7"/>
      <c r="E1854" s="7"/>
      <c r="F1854" s="426"/>
      <c r="G1854" s="7"/>
      <c r="H1854" s="7"/>
      <c r="I1854" s="7"/>
    </row>
    <row r="1855" spans="1:10" ht="19.5" customHeight="1" x14ac:dyDescent="0.25">
      <c r="C1855" s="418"/>
      <c r="D1855" s="7"/>
      <c r="E1855" s="7"/>
      <c r="F1855" s="7"/>
      <c r="G1855" s="7"/>
      <c r="H1855" s="7"/>
      <c r="I1855" s="7"/>
    </row>
    <row r="1856" spans="1:10" ht="19.5" customHeight="1" x14ac:dyDescent="0.25">
      <c r="C1856" s="418"/>
      <c r="D1856" s="7"/>
      <c r="E1856" s="7"/>
      <c r="F1856" s="7"/>
      <c r="G1856" s="7"/>
      <c r="H1856" s="7"/>
      <c r="I1856" s="7"/>
    </row>
    <row r="1857" spans="1:10" ht="19.5" customHeight="1" x14ac:dyDescent="0.25">
      <c r="H1857" s="421"/>
      <c r="I1857" s="421"/>
    </row>
    <row r="1858" spans="1:10" ht="19.5" customHeight="1" x14ac:dyDescent="0.25">
      <c r="C1858" s="417" t="s">
        <v>128</v>
      </c>
      <c r="D1858" s="418"/>
      <c r="E1858" s="418"/>
      <c r="F1858" s="419"/>
      <c r="G1858" s="419"/>
      <c r="H1858" s="420"/>
      <c r="I1858" s="420"/>
    </row>
    <row r="1859" spans="1:10" ht="19.5" customHeight="1" x14ac:dyDescent="0.25">
      <c r="C1859" s="418"/>
      <c r="D1859" s="6"/>
      <c r="E1859" s="6"/>
      <c r="F1859" s="6"/>
      <c r="G1859" s="6"/>
      <c r="H1859" s="422"/>
      <c r="I1859" s="422"/>
    </row>
    <row r="1860" spans="1:10" ht="19.5" customHeight="1" thickBot="1" x14ac:dyDescent="0.3">
      <c r="C1860" s="261">
        <f>Qualifs!F104</f>
        <v>24</v>
      </c>
      <c r="D1860" s="6"/>
      <c r="E1860" s="6"/>
      <c r="F1860" s="6"/>
      <c r="G1860" s="6"/>
      <c r="H1860" s="422"/>
      <c r="I1860" s="422"/>
    </row>
    <row r="1861" spans="1:10" ht="19.5" customHeight="1" thickBot="1" x14ac:dyDescent="0.3">
      <c r="C1861" s="423" t="str">
        <f>$C$1411</f>
        <v>Série 4</v>
      </c>
      <c r="D1861" s="6"/>
      <c r="E1861" s="6"/>
      <c r="F1861" s="6"/>
      <c r="G1861" s="6"/>
      <c r="H1861" s="422"/>
      <c r="I1861" s="422"/>
    </row>
    <row r="1862" spans="1:10" ht="19.5" customHeight="1" thickBot="1" x14ac:dyDescent="0.3">
      <c r="A1862" s="6">
        <f>A1841+1</f>
        <v>96</v>
      </c>
      <c r="C1862" s="423" t="str">
        <f>VLOOKUP(A1862,nom,2,FALSE)</f>
        <v/>
      </c>
      <c r="D1862" s="425"/>
      <c r="E1862" s="425">
        <v>1</v>
      </c>
      <c r="F1862" s="425">
        <v>2</v>
      </c>
      <c r="G1862" s="425">
        <v>3</v>
      </c>
      <c r="H1862" s="426" t="s">
        <v>129</v>
      </c>
      <c r="I1862" s="426" t="s">
        <v>130</v>
      </c>
    </row>
    <row r="1863" spans="1:10" ht="19.5" customHeight="1" x14ac:dyDescent="0.25">
      <c r="C1863" s="423"/>
      <c r="D1863" s="12" t="s">
        <v>131</v>
      </c>
      <c r="E1863" s="12"/>
      <c r="F1863" s="12"/>
      <c r="G1863" s="12"/>
      <c r="H1863" s="426"/>
      <c r="I1863" s="12"/>
    </row>
    <row r="1864" spans="1:10" ht="19.5" customHeight="1" x14ac:dyDescent="0.25">
      <c r="C1864" s="418"/>
      <c r="D1864" s="12" t="s">
        <v>132</v>
      </c>
      <c r="E1864" s="12"/>
      <c r="F1864" s="12"/>
      <c r="G1864" s="12"/>
      <c r="H1864" s="426"/>
      <c r="I1864" s="426"/>
    </row>
    <row r="1865" spans="1:10" ht="19.5" customHeight="1" x14ac:dyDescent="0.25">
      <c r="C1865" s="418"/>
      <c r="D1865" s="12" t="s">
        <v>133</v>
      </c>
      <c r="E1865" s="12"/>
      <c r="F1865" s="12"/>
      <c r="G1865" s="12"/>
      <c r="H1865" s="426"/>
      <c r="I1865" s="426"/>
    </row>
    <row r="1866" spans="1:10" ht="19.5" customHeight="1" x14ac:dyDescent="0.25">
      <c r="C1866" s="418"/>
      <c r="D1866" s="12" t="s">
        <v>134</v>
      </c>
      <c r="E1866" s="12"/>
      <c r="F1866" s="12"/>
      <c r="G1866" s="12"/>
      <c r="H1866" s="426"/>
      <c r="I1866" s="426"/>
    </row>
    <row r="1867" spans="1:10" ht="19.5" customHeight="1" x14ac:dyDescent="0.25">
      <c r="C1867" s="418"/>
      <c r="D1867" s="12" t="s">
        <v>135</v>
      </c>
      <c r="E1867" s="12"/>
      <c r="F1867" s="12"/>
      <c r="G1867" s="12"/>
      <c r="H1867" s="426"/>
      <c r="I1867" s="426"/>
    </row>
    <row r="1868" spans="1:10" ht="19.5" customHeight="1" x14ac:dyDescent="0.25">
      <c r="C1868" s="418"/>
      <c r="D1868" s="12" t="s">
        <v>136</v>
      </c>
      <c r="E1868" s="12"/>
      <c r="F1868" s="12"/>
      <c r="G1868" s="12"/>
      <c r="H1868" s="426"/>
      <c r="I1868" s="426"/>
      <c r="J1868" s="427"/>
    </row>
    <row r="1869" spans="1:10" ht="19.5" customHeight="1" x14ac:dyDescent="0.25">
      <c r="C1869" s="418"/>
      <c r="D1869" s="12" t="s">
        <v>137</v>
      </c>
      <c r="E1869" s="12"/>
      <c r="F1869" s="12"/>
      <c r="G1869" s="12"/>
      <c r="H1869" s="426"/>
      <c r="I1869" s="426"/>
      <c r="J1869" s="427"/>
    </row>
    <row r="1870" spans="1:10" ht="19.5" customHeight="1" x14ac:dyDescent="0.25">
      <c r="C1870" s="418"/>
      <c r="D1870" s="12" t="s">
        <v>138</v>
      </c>
      <c r="E1870" s="12"/>
      <c r="F1870" s="12"/>
      <c r="G1870" s="12"/>
      <c r="H1870" s="426"/>
      <c r="I1870" s="426"/>
      <c r="J1870" s="427"/>
    </row>
    <row r="1871" spans="1:10" ht="19.5" customHeight="1" x14ac:dyDescent="0.25">
      <c r="C1871" s="418"/>
      <c r="D1871" s="12" t="s">
        <v>139</v>
      </c>
      <c r="E1871" s="12"/>
      <c r="F1871" s="12"/>
      <c r="G1871" s="12"/>
      <c r="H1871" s="426"/>
      <c r="I1871" s="426"/>
      <c r="J1871" s="427"/>
    </row>
    <row r="1872" spans="1:10" ht="19.5" customHeight="1" x14ac:dyDescent="0.25">
      <c r="C1872" s="418"/>
      <c r="D1872" s="12" t="s">
        <v>140</v>
      </c>
      <c r="E1872" s="12"/>
      <c r="F1872" s="12"/>
      <c r="G1872" s="12"/>
      <c r="H1872" s="426"/>
      <c r="I1872" s="426"/>
    </row>
    <row r="1873" spans="1:10" ht="19.5" customHeight="1" x14ac:dyDescent="0.25">
      <c r="C1873" s="418"/>
      <c r="D1873" s="7"/>
      <c r="E1873" s="7"/>
      <c r="F1873" s="7"/>
      <c r="G1873" s="7"/>
      <c r="H1873" s="7"/>
      <c r="I1873" s="7"/>
    </row>
    <row r="1874" spans="1:10" ht="19.5" customHeight="1" x14ac:dyDescent="0.25">
      <c r="C1874" s="418"/>
      <c r="D1874" s="7"/>
      <c r="E1874" s="7"/>
      <c r="F1874" s="426" t="s">
        <v>129</v>
      </c>
      <c r="G1874" s="7"/>
      <c r="H1874" s="7"/>
      <c r="I1874" s="7"/>
    </row>
    <row r="1875" spans="1:10" ht="19.5" customHeight="1" x14ac:dyDescent="0.25">
      <c r="C1875" s="418"/>
      <c r="D1875" s="7"/>
      <c r="E1875" s="7"/>
      <c r="F1875" s="426"/>
      <c r="G1875" s="7"/>
      <c r="H1875" s="7"/>
      <c r="I1875" s="7"/>
    </row>
    <row r="1876" spans="1:10" ht="19.5" customHeight="1" x14ac:dyDescent="0.25">
      <c r="C1876" s="417" t="s">
        <v>128</v>
      </c>
      <c r="D1876" s="418"/>
      <c r="E1876" s="418"/>
      <c r="F1876" s="419"/>
      <c r="G1876" s="419"/>
      <c r="H1876" s="420"/>
      <c r="I1876" s="420"/>
    </row>
    <row r="1877" spans="1:10" ht="19.5" customHeight="1" x14ac:dyDescent="0.25">
      <c r="C1877" s="418"/>
      <c r="D1877" s="6"/>
      <c r="E1877" s="6"/>
      <c r="F1877" s="6"/>
      <c r="G1877" s="6"/>
      <c r="H1877" s="422"/>
      <c r="I1877" s="422"/>
    </row>
    <row r="1878" spans="1:10" ht="19.5" customHeight="1" thickBot="1" x14ac:dyDescent="0.3">
      <c r="C1878" s="261"/>
      <c r="D1878" s="6"/>
      <c r="E1878" s="6"/>
      <c r="F1878" s="6"/>
      <c r="G1878" s="6"/>
      <c r="H1878" s="422"/>
      <c r="I1878" s="422"/>
    </row>
    <row r="1879" spans="1:10" ht="19.5" customHeight="1" thickBot="1" x14ac:dyDescent="0.3">
      <c r="C1879" s="423" t="s">
        <v>144</v>
      </c>
      <c r="D1879" s="6"/>
      <c r="E1879" s="6"/>
      <c r="F1879" s="6"/>
      <c r="G1879" s="6"/>
      <c r="H1879" s="422"/>
      <c r="I1879" s="422"/>
    </row>
    <row r="1880" spans="1:10" ht="19.5" customHeight="1" thickBot="1" x14ac:dyDescent="0.3">
      <c r="A1880" s="6">
        <v>97</v>
      </c>
      <c r="C1880" s="423" t="str">
        <f>VLOOKUP(A1880,nom,2,FALSE)</f>
        <v>?</v>
      </c>
      <c r="D1880" s="425"/>
      <c r="E1880" s="425">
        <v>1</v>
      </c>
      <c r="F1880" s="425">
        <v>2</v>
      </c>
      <c r="G1880" s="425">
        <v>3</v>
      </c>
      <c r="H1880" s="426" t="s">
        <v>129</v>
      </c>
      <c r="I1880" s="426" t="s">
        <v>130</v>
      </c>
    </row>
    <row r="1881" spans="1:10" ht="19.5" customHeight="1" x14ac:dyDescent="0.25">
      <c r="C1881" s="423"/>
      <c r="D1881" s="12" t="s">
        <v>131</v>
      </c>
      <c r="E1881" s="12"/>
      <c r="F1881" s="12"/>
      <c r="G1881" s="12"/>
      <c r="H1881" s="426"/>
      <c r="I1881" s="12"/>
    </row>
    <row r="1882" spans="1:10" ht="19.5" customHeight="1" x14ac:dyDescent="0.25">
      <c r="C1882" s="418"/>
      <c r="D1882" s="12" t="s">
        <v>132</v>
      </c>
      <c r="E1882" s="12"/>
      <c r="F1882" s="12"/>
      <c r="G1882" s="12"/>
      <c r="H1882" s="426"/>
      <c r="I1882" s="426"/>
    </row>
    <row r="1883" spans="1:10" ht="19.5" customHeight="1" x14ac:dyDescent="0.25">
      <c r="C1883" s="418"/>
      <c r="D1883" s="12" t="s">
        <v>133</v>
      </c>
      <c r="E1883" s="12"/>
      <c r="F1883" s="12"/>
      <c r="G1883" s="12"/>
      <c r="H1883" s="426"/>
      <c r="I1883" s="426"/>
    </row>
    <row r="1884" spans="1:10" ht="19.5" customHeight="1" x14ac:dyDescent="0.25">
      <c r="C1884" s="418"/>
      <c r="D1884" s="12" t="s">
        <v>134</v>
      </c>
      <c r="E1884" s="12"/>
      <c r="F1884" s="12"/>
      <c r="G1884" s="12"/>
      <c r="H1884" s="426"/>
      <c r="I1884" s="426"/>
    </row>
    <row r="1885" spans="1:10" ht="19.5" customHeight="1" x14ac:dyDescent="0.25">
      <c r="C1885" s="418"/>
      <c r="D1885" s="12" t="s">
        <v>135</v>
      </c>
      <c r="E1885" s="12"/>
      <c r="F1885" s="12"/>
      <c r="G1885" s="12"/>
      <c r="H1885" s="426"/>
      <c r="I1885" s="426"/>
    </row>
    <row r="1886" spans="1:10" ht="19.5" customHeight="1" x14ac:dyDescent="0.25">
      <c r="C1886" s="418"/>
      <c r="D1886" s="12" t="s">
        <v>136</v>
      </c>
      <c r="E1886" s="12"/>
      <c r="F1886" s="12"/>
      <c r="G1886" s="12"/>
      <c r="H1886" s="426"/>
      <c r="I1886" s="426"/>
      <c r="J1886" s="427"/>
    </row>
    <row r="1887" spans="1:10" ht="19.5" customHeight="1" x14ac:dyDescent="0.25">
      <c r="C1887" s="418"/>
      <c r="D1887" s="12" t="s">
        <v>137</v>
      </c>
      <c r="E1887" s="12"/>
      <c r="F1887" s="12"/>
      <c r="G1887" s="12"/>
      <c r="H1887" s="426"/>
      <c r="I1887" s="426"/>
      <c r="J1887" s="427"/>
    </row>
    <row r="1888" spans="1:10" ht="19.5" customHeight="1" x14ac:dyDescent="0.25">
      <c r="C1888" s="418"/>
      <c r="D1888" s="12" t="s">
        <v>138</v>
      </c>
      <c r="E1888" s="12"/>
      <c r="F1888" s="12"/>
      <c r="G1888" s="12"/>
      <c r="H1888" s="426"/>
      <c r="I1888" s="426"/>
      <c r="J1888" s="427"/>
    </row>
    <row r="1889" spans="1:10" ht="19.5" customHeight="1" x14ac:dyDescent="0.25">
      <c r="C1889" s="418"/>
      <c r="D1889" s="12" t="s">
        <v>139</v>
      </c>
      <c r="E1889" s="12"/>
      <c r="F1889" s="12"/>
      <c r="G1889" s="12"/>
      <c r="H1889" s="426"/>
      <c r="I1889" s="426"/>
      <c r="J1889" s="427"/>
    </row>
    <row r="1890" spans="1:10" ht="19.5" customHeight="1" x14ac:dyDescent="0.25">
      <c r="C1890" s="418"/>
      <c r="D1890" s="12" t="s">
        <v>140</v>
      </c>
      <c r="E1890" s="12"/>
      <c r="F1890" s="12"/>
      <c r="G1890" s="12"/>
      <c r="H1890" s="426"/>
      <c r="I1890" s="426"/>
    </row>
    <row r="1891" spans="1:10" ht="19.5" customHeight="1" x14ac:dyDescent="0.25">
      <c r="C1891" s="418"/>
      <c r="D1891" s="7"/>
      <c r="E1891" s="7"/>
      <c r="F1891" s="7"/>
      <c r="G1891" s="7"/>
      <c r="H1891" s="7"/>
      <c r="I1891" s="7"/>
    </row>
    <row r="1892" spans="1:10" ht="19.5" customHeight="1" x14ac:dyDescent="0.25">
      <c r="C1892" s="418"/>
      <c r="D1892" s="7"/>
      <c r="E1892" s="7"/>
      <c r="F1892" s="426" t="s">
        <v>129</v>
      </c>
      <c r="G1892" s="7"/>
      <c r="H1892" s="7"/>
      <c r="I1892" s="7"/>
    </row>
    <row r="1893" spans="1:10" ht="19.5" customHeight="1" x14ac:dyDescent="0.25">
      <c r="C1893" s="418"/>
      <c r="D1893" s="7"/>
      <c r="E1893" s="7"/>
      <c r="F1893" s="426"/>
      <c r="G1893" s="7"/>
      <c r="H1893" s="7"/>
      <c r="I1893" s="7"/>
    </row>
    <row r="1894" spans="1:10" ht="19.5" customHeight="1" x14ac:dyDescent="0.25">
      <c r="C1894" s="418"/>
      <c r="D1894" s="7"/>
      <c r="E1894" s="7"/>
      <c r="F1894" s="7"/>
      <c r="G1894" s="7"/>
      <c r="H1894" s="7"/>
      <c r="I1894" s="7"/>
    </row>
    <row r="1895" spans="1:10" ht="19.5" customHeight="1" x14ac:dyDescent="0.25">
      <c r="C1895" s="418"/>
      <c r="D1895" s="7"/>
      <c r="E1895" s="7"/>
      <c r="F1895" s="7"/>
      <c r="G1895" s="7"/>
      <c r="H1895" s="7"/>
      <c r="I1895" s="7"/>
    </row>
    <row r="1896" spans="1:10" ht="19.5" customHeight="1" x14ac:dyDescent="0.25">
      <c r="H1896" s="421"/>
      <c r="I1896" s="421"/>
    </row>
    <row r="1897" spans="1:10" ht="19.5" customHeight="1" x14ac:dyDescent="0.25">
      <c r="C1897" s="417" t="s">
        <v>128</v>
      </c>
      <c r="D1897" s="418"/>
      <c r="E1897" s="418"/>
      <c r="F1897" s="419"/>
      <c r="G1897" s="419"/>
      <c r="H1897" s="420"/>
      <c r="I1897" s="420"/>
    </row>
    <row r="1898" spans="1:10" ht="19.5" customHeight="1" x14ac:dyDescent="0.25">
      <c r="C1898" s="418"/>
      <c r="D1898" s="6"/>
      <c r="E1898" s="6"/>
      <c r="F1898" s="6"/>
      <c r="G1898" s="6"/>
      <c r="H1898" s="422"/>
      <c r="I1898" s="422"/>
    </row>
    <row r="1899" spans="1:10" ht="19.5" customHeight="1" thickBot="1" x14ac:dyDescent="0.3">
      <c r="C1899" s="261"/>
      <c r="D1899" s="6"/>
      <c r="E1899" s="6"/>
      <c r="F1899" s="6"/>
      <c r="G1899" s="6"/>
      <c r="H1899" s="422"/>
      <c r="I1899" s="422"/>
    </row>
    <row r="1900" spans="1:10" ht="19.5" customHeight="1" thickBot="1" x14ac:dyDescent="0.3">
      <c r="C1900" s="423" t="str">
        <f>$C$1879</f>
        <v>Série 5</v>
      </c>
      <c r="D1900" s="6"/>
      <c r="E1900" s="6"/>
      <c r="F1900" s="6"/>
      <c r="G1900" s="6"/>
      <c r="H1900" s="422"/>
      <c r="I1900" s="422"/>
    </row>
    <row r="1901" spans="1:10" ht="19.5" customHeight="1" thickBot="1" x14ac:dyDescent="0.3">
      <c r="A1901" s="6">
        <f>A1880+1</f>
        <v>98</v>
      </c>
      <c r="C1901" s="423" t="str">
        <f>VLOOKUP(A1901,nom,2,FALSE)</f>
        <v>?</v>
      </c>
      <c r="D1901" s="425"/>
      <c r="E1901" s="425">
        <v>1</v>
      </c>
      <c r="F1901" s="425">
        <v>2</v>
      </c>
      <c r="G1901" s="425">
        <v>3</v>
      </c>
      <c r="H1901" s="426" t="s">
        <v>129</v>
      </c>
      <c r="I1901" s="426" t="s">
        <v>130</v>
      </c>
    </row>
    <row r="1902" spans="1:10" ht="19.5" customHeight="1" x14ac:dyDescent="0.25">
      <c r="C1902" s="423"/>
      <c r="D1902" s="12" t="s">
        <v>131</v>
      </c>
      <c r="E1902" s="12"/>
      <c r="F1902" s="12"/>
      <c r="G1902" s="12"/>
      <c r="H1902" s="426"/>
      <c r="I1902" s="12"/>
    </row>
    <row r="1903" spans="1:10" ht="19.5" customHeight="1" x14ac:dyDescent="0.25">
      <c r="C1903" s="418"/>
      <c r="D1903" s="12" t="s">
        <v>132</v>
      </c>
      <c r="E1903" s="12"/>
      <c r="F1903" s="12"/>
      <c r="G1903" s="12"/>
      <c r="H1903" s="426"/>
      <c r="I1903" s="426"/>
    </row>
    <row r="1904" spans="1:10" ht="19.5" customHeight="1" x14ac:dyDescent="0.25">
      <c r="C1904" s="418"/>
      <c r="D1904" s="12" t="s">
        <v>133</v>
      </c>
      <c r="E1904" s="12"/>
      <c r="F1904" s="12"/>
      <c r="G1904" s="12"/>
      <c r="H1904" s="426"/>
      <c r="I1904" s="426"/>
    </row>
    <row r="1905" spans="1:10" ht="19.5" customHeight="1" x14ac:dyDescent="0.25">
      <c r="C1905" s="418"/>
      <c r="D1905" s="12" t="s">
        <v>134</v>
      </c>
      <c r="E1905" s="12"/>
      <c r="F1905" s="12"/>
      <c r="G1905" s="12"/>
      <c r="H1905" s="426"/>
      <c r="I1905" s="426"/>
    </row>
    <row r="1906" spans="1:10" ht="19.5" customHeight="1" x14ac:dyDescent="0.25">
      <c r="C1906" s="418"/>
      <c r="D1906" s="12" t="s">
        <v>135</v>
      </c>
      <c r="E1906" s="12"/>
      <c r="F1906" s="12"/>
      <c r="G1906" s="12"/>
      <c r="H1906" s="426"/>
      <c r="I1906" s="426"/>
    </row>
    <row r="1907" spans="1:10" ht="19.5" customHeight="1" x14ac:dyDescent="0.25">
      <c r="C1907" s="418"/>
      <c r="D1907" s="12" t="s">
        <v>136</v>
      </c>
      <c r="E1907" s="12"/>
      <c r="F1907" s="12"/>
      <c r="G1907" s="12"/>
      <c r="H1907" s="426"/>
      <c r="I1907" s="426"/>
      <c r="J1907" s="427"/>
    </row>
    <row r="1908" spans="1:10" ht="19.5" customHeight="1" x14ac:dyDescent="0.25">
      <c r="C1908" s="418"/>
      <c r="D1908" s="12" t="s">
        <v>137</v>
      </c>
      <c r="E1908" s="12"/>
      <c r="F1908" s="12"/>
      <c r="G1908" s="12"/>
      <c r="H1908" s="426"/>
      <c r="I1908" s="426"/>
      <c r="J1908" s="427"/>
    </row>
    <row r="1909" spans="1:10" ht="19.5" customHeight="1" x14ac:dyDescent="0.25">
      <c r="C1909" s="418"/>
      <c r="D1909" s="12" t="s">
        <v>138</v>
      </c>
      <c r="E1909" s="12"/>
      <c r="F1909" s="12"/>
      <c r="G1909" s="12"/>
      <c r="H1909" s="426"/>
      <c r="I1909" s="426"/>
      <c r="J1909" s="427"/>
    </row>
    <row r="1910" spans="1:10" ht="19.5" customHeight="1" x14ac:dyDescent="0.25">
      <c r="C1910" s="418"/>
      <c r="D1910" s="12" t="s">
        <v>139</v>
      </c>
      <c r="E1910" s="12"/>
      <c r="F1910" s="12"/>
      <c r="G1910" s="12"/>
      <c r="H1910" s="426"/>
      <c r="I1910" s="426"/>
      <c r="J1910" s="427"/>
    </row>
    <row r="1911" spans="1:10" ht="19.5" customHeight="1" x14ac:dyDescent="0.25">
      <c r="C1911" s="418"/>
      <c r="D1911" s="12" t="s">
        <v>140</v>
      </c>
      <c r="E1911" s="12"/>
      <c r="F1911" s="12"/>
      <c r="G1911" s="12"/>
      <c r="H1911" s="426"/>
      <c r="I1911" s="426"/>
    </row>
    <row r="1912" spans="1:10" ht="19.5" customHeight="1" x14ac:dyDescent="0.25">
      <c r="C1912" s="418"/>
      <c r="D1912" s="7"/>
      <c r="E1912" s="7"/>
      <c r="F1912" s="7"/>
      <c r="G1912" s="7"/>
      <c r="H1912" s="7"/>
      <c r="I1912" s="7"/>
    </row>
    <row r="1913" spans="1:10" ht="19.5" customHeight="1" x14ac:dyDescent="0.25">
      <c r="C1913" s="418"/>
      <c r="D1913" s="7"/>
      <c r="E1913" s="7"/>
      <c r="F1913" s="426" t="s">
        <v>129</v>
      </c>
      <c r="G1913" s="7"/>
      <c r="H1913" s="7"/>
      <c r="I1913" s="7"/>
    </row>
    <row r="1914" spans="1:10" ht="19.5" customHeight="1" x14ac:dyDescent="0.25">
      <c r="C1914" s="418"/>
      <c r="D1914" s="7"/>
      <c r="E1914" s="7"/>
      <c r="F1914" s="426"/>
      <c r="G1914" s="7"/>
      <c r="H1914" s="7"/>
      <c r="I1914" s="7"/>
    </row>
    <row r="1915" spans="1:10" ht="19.5" customHeight="1" x14ac:dyDescent="0.25">
      <c r="C1915" s="417" t="s">
        <v>128</v>
      </c>
      <c r="D1915" s="418"/>
      <c r="E1915" s="418"/>
      <c r="F1915" s="419"/>
      <c r="G1915" s="419"/>
      <c r="H1915" s="420"/>
      <c r="I1915" s="420"/>
    </row>
    <row r="1916" spans="1:10" ht="19.5" customHeight="1" x14ac:dyDescent="0.25">
      <c r="C1916" s="418"/>
      <c r="D1916" s="6"/>
      <c r="E1916" s="6"/>
      <c r="F1916" s="6"/>
      <c r="G1916" s="6"/>
      <c r="H1916" s="422"/>
      <c r="I1916" s="422"/>
    </row>
    <row r="1917" spans="1:10" ht="19.5" customHeight="1" thickBot="1" x14ac:dyDescent="0.3">
      <c r="C1917" s="261"/>
      <c r="D1917" s="6"/>
      <c r="E1917" s="6"/>
      <c r="F1917" s="6"/>
      <c r="G1917" s="6"/>
      <c r="H1917" s="422"/>
      <c r="I1917" s="422"/>
    </row>
    <row r="1918" spans="1:10" ht="19.5" customHeight="1" thickBot="1" x14ac:dyDescent="0.3">
      <c r="C1918" s="423" t="str">
        <f>$C$1879</f>
        <v>Série 5</v>
      </c>
      <c r="D1918" s="6"/>
      <c r="E1918" s="6"/>
      <c r="F1918" s="6"/>
      <c r="G1918" s="6"/>
      <c r="H1918" s="422"/>
      <c r="I1918" s="422"/>
    </row>
    <row r="1919" spans="1:10" ht="19.5" customHeight="1" thickBot="1" x14ac:dyDescent="0.3">
      <c r="A1919" s="6">
        <f>A1901+1</f>
        <v>99</v>
      </c>
      <c r="C1919" s="423" t="str">
        <f>VLOOKUP(A1919,nom,2,FALSE)</f>
        <v>?</v>
      </c>
      <c r="D1919" s="425"/>
      <c r="E1919" s="425">
        <v>1</v>
      </c>
      <c r="F1919" s="425">
        <v>2</v>
      </c>
      <c r="G1919" s="425">
        <v>3</v>
      </c>
      <c r="H1919" s="426" t="s">
        <v>129</v>
      </c>
      <c r="I1919" s="426" t="s">
        <v>130</v>
      </c>
    </row>
    <row r="1920" spans="1:10" ht="19.5" customHeight="1" x14ac:dyDescent="0.25">
      <c r="C1920" s="423"/>
      <c r="D1920" s="12" t="s">
        <v>131</v>
      </c>
      <c r="E1920" s="12"/>
      <c r="F1920" s="12"/>
      <c r="G1920" s="12"/>
      <c r="H1920" s="426"/>
      <c r="I1920" s="12"/>
    </row>
    <row r="1921" spans="3:10" ht="19.5" customHeight="1" x14ac:dyDescent="0.25">
      <c r="C1921" s="418"/>
      <c r="D1921" s="12" t="s">
        <v>132</v>
      </c>
      <c r="E1921" s="12"/>
      <c r="F1921" s="12"/>
      <c r="G1921" s="12"/>
      <c r="H1921" s="426"/>
      <c r="I1921" s="426"/>
    </row>
    <row r="1922" spans="3:10" ht="19.5" customHeight="1" x14ac:dyDescent="0.25">
      <c r="C1922" s="418"/>
      <c r="D1922" s="12" t="s">
        <v>133</v>
      </c>
      <c r="E1922" s="12"/>
      <c r="F1922" s="12"/>
      <c r="G1922" s="12"/>
      <c r="H1922" s="426"/>
      <c r="I1922" s="426"/>
    </row>
    <row r="1923" spans="3:10" ht="19.5" customHeight="1" x14ac:dyDescent="0.25">
      <c r="C1923" s="418"/>
      <c r="D1923" s="12" t="s">
        <v>134</v>
      </c>
      <c r="E1923" s="12"/>
      <c r="F1923" s="12"/>
      <c r="G1923" s="12"/>
      <c r="H1923" s="426"/>
      <c r="I1923" s="426"/>
    </row>
    <row r="1924" spans="3:10" ht="19.5" customHeight="1" x14ac:dyDescent="0.25">
      <c r="C1924" s="418"/>
      <c r="D1924" s="12" t="s">
        <v>135</v>
      </c>
      <c r="E1924" s="12"/>
      <c r="F1924" s="12"/>
      <c r="G1924" s="12"/>
      <c r="H1924" s="426"/>
      <c r="I1924" s="426"/>
    </row>
    <row r="1925" spans="3:10" ht="19.5" customHeight="1" x14ac:dyDescent="0.25">
      <c r="C1925" s="418"/>
      <c r="D1925" s="12" t="s">
        <v>136</v>
      </c>
      <c r="E1925" s="12"/>
      <c r="F1925" s="12"/>
      <c r="G1925" s="12"/>
      <c r="H1925" s="426"/>
      <c r="I1925" s="426"/>
      <c r="J1925" s="427"/>
    </row>
    <row r="1926" spans="3:10" ht="19.5" customHeight="1" x14ac:dyDescent="0.25">
      <c r="C1926" s="418"/>
      <c r="D1926" s="12" t="s">
        <v>137</v>
      </c>
      <c r="E1926" s="12"/>
      <c r="F1926" s="12"/>
      <c r="G1926" s="12"/>
      <c r="H1926" s="426"/>
      <c r="I1926" s="426"/>
      <c r="J1926" s="427"/>
    </row>
    <row r="1927" spans="3:10" ht="19.5" customHeight="1" x14ac:dyDescent="0.25">
      <c r="C1927" s="418"/>
      <c r="D1927" s="12" t="s">
        <v>138</v>
      </c>
      <c r="E1927" s="12"/>
      <c r="F1927" s="12"/>
      <c r="G1927" s="12"/>
      <c r="H1927" s="426"/>
      <c r="I1927" s="426"/>
      <c r="J1927" s="427"/>
    </row>
    <row r="1928" spans="3:10" ht="19.5" customHeight="1" x14ac:dyDescent="0.25">
      <c r="C1928" s="418"/>
      <c r="D1928" s="12" t="s">
        <v>139</v>
      </c>
      <c r="E1928" s="12"/>
      <c r="F1928" s="12"/>
      <c r="G1928" s="12"/>
      <c r="H1928" s="426"/>
      <c r="I1928" s="426"/>
      <c r="J1928" s="427"/>
    </row>
    <row r="1929" spans="3:10" ht="19.5" customHeight="1" x14ac:dyDescent="0.25">
      <c r="C1929" s="418"/>
      <c r="D1929" s="12" t="s">
        <v>140</v>
      </c>
      <c r="E1929" s="12"/>
      <c r="F1929" s="12"/>
      <c r="G1929" s="12"/>
      <c r="H1929" s="426"/>
      <c r="I1929" s="426"/>
    </row>
    <row r="1930" spans="3:10" ht="19.5" customHeight="1" x14ac:dyDescent="0.25">
      <c r="C1930" s="418"/>
      <c r="D1930" s="7"/>
      <c r="E1930" s="7"/>
      <c r="F1930" s="7"/>
      <c r="G1930" s="7"/>
      <c r="H1930" s="7"/>
      <c r="I1930" s="7"/>
    </row>
    <row r="1931" spans="3:10" ht="19.5" customHeight="1" x14ac:dyDescent="0.25">
      <c r="C1931" s="418"/>
      <c r="D1931" s="7"/>
      <c r="E1931" s="7"/>
      <c r="F1931" s="426" t="s">
        <v>129</v>
      </c>
      <c r="G1931" s="7"/>
      <c r="H1931" s="7"/>
      <c r="I1931" s="7"/>
    </row>
    <row r="1932" spans="3:10" ht="19.5" customHeight="1" x14ac:dyDescent="0.25">
      <c r="C1932" s="418"/>
      <c r="D1932" s="7"/>
      <c r="E1932" s="7"/>
      <c r="F1932" s="426"/>
      <c r="G1932" s="7"/>
      <c r="H1932" s="7"/>
      <c r="I1932" s="7"/>
    </row>
    <row r="1933" spans="3:10" ht="19.5" customHeight="1" x14ac:dyDescent="0.25">
      <c r="C1933" s="418"/>
      <c r="D1933" s="7"/>
      <c r="E1933" s="7"/>
      <c r="F1933" s="7"/>
      <c r="G1933" s="7"/>
      <c r="H1933" s="7"/>
      <c r="I1933" s="7"/>
    </row>
    <row r="1934" spans="3:10" ht="19.5" customHeight="1" x14ac:dyDescent="0.25">
      <c r="C1934" s="418"/>
      <c r="D1934" s="7"/>
      <c r="E1934" s="7"/>
      <c r="F1934" s="7"/>
      <c r="G1934" s="7"/>
      <c r="H1934" s="7"/>
      <c r="I1934" s="7"/>
    </row>
    <row r="1935" spans="3:10" ht="19.5" customHeight="1" x14ac:dyDescent="0.25">
      <c r="H1935" s="421"/>
      <c r="I1935" s="421"/>
    </row>
    <row r="1936" spans="3:10" ht="19.5" customHeight="1" x14ac:dyDescent="0.25">
      <c r="C1936" s="417" t="s">
        <v>128</v>
      </c>
      <c r="D1936" s="418"/>
      <c r="E1936" s="418"/>
      <c r="F1936" s="419"/>
      <c r="G1936" s="419"/>
      <c r="H1936" s="420"/>
      <c r="I1936" s="420"/>
    </row>
    <row r="1937" spans="1:10" ht="19.5" customHeight="1" x14ac:dyDescent="0.25">
      <c r="C1937" s="418"/>
      <c r="D1937" s="6"/>
      <c r="E1937" s="6"/>
      <c r="F1937" s="6"/>
      <c r="G1937" s="6"/>
      <c r="H1937" s="422"/>
      <c r="I1937" s="422"/>
    </row>
    <row r="1938" spans="1:10" ht="19.5" customHeight="1" thickBot="1" x14ac:dyDescent="0.3">
      <c r="C1938" s="261"/>
      <c r="D1938" s="6"/>
      <c r="E1938" s="6"/>
      <c r="F1938" s="6"/>
      <c r="G1938" s="6"/>
      <c r="H1938" s="422"/>
      <c r="I1938" s="422"/>
    </row>
    <row r="1939" spans="1:10" ht="19.5" customHeight="1" thickBot="1" x14ac:dyDescent="0.3">
      <c r="C1939" s="423" t="str">
        <f>$C$1879</f>
        <v>Série 5</v>
      </c>
      <c r="D1939" s="6"/>
      <c r="E1939" s="6"/>
      <c r="F1939" s="6"/>
      <c r="G1939" s="6"/>
      <c r="H1939" s="422"/>
      <c r="I1939" s="422"/>
    </row>
    <row r="1940" spans="1:10" ht="19.5" customHeight="1" thickBot="1" x14ac:dyDescent="0.3">
      <c r="A1940" s="6">
        <f>A1919+1</f>
        <v>100</v>
      </c>
      <c r="C1940" s="423" t="str">
        <f>VLOOKUP(A1940,nom,2,FALSE)</f>
        <v>?</v>
      </c>
      <c r="D1940" s="425"/>
      <c r="E1940" s="425">
        <v>1</v>
      </c>
      <c r="F1940" s="425">
        <v>2</v>
      </c>
      <c r="G1940" s="425">
        <v>3</v>
      </c>
      <c r="H1940" s="426" t="s">
        <v>129</v>
      </c>
      <c r="I1940" s="426" t="s">
        <v>130</v>
      </c>
    </row>
    <row r="1941" spans="1:10" ht="19.5" customHeight="1" x14ac:dyDescent="0.25">
      <c r="C1941" s="423"/>
      <c r="D1941" s="12" t="s">
        <v>131</v>
      </c>
      <c r="E1941" s="12"/>
      <c r="F1941" s="12"/>
      <c r="G1941" s="12"/>
      <c r="H1941" s="426"/>
      <c r="I1941" s="12"/>
    </row>
    <row r="1942" spans="1:10" ht="19.5" customHeight="1" x14ac:dyDescent="0.25">
      <c r="C1942" s="418"/>
      <c r="D1942" s="12" t="s">
        <v>132</v>
      </c>
      <c r="E1942" s="12"/>
      <c r="F1942" s="12"/>
      <c r="G1942" s="12"/>
      <c r="H1942" s="426"/>
      <c r="I1942" s="426"/>
    </row>
    <row r="1943" spans="1:10" ht="19.5" customHeight="1" x14ac:dyDescent="0.25">
      <c r="C1943" s="418"/>
      <c r="D1943" s="12" t="s">
        <v>133</v>
      </c>
      <c r="E1943" s="12"/>
      <c r="F1943" s="12"/>
      <c r="G1943" s="12"/>
      <c r="H1943" s="426"/>
      <c r="I1943" s="426"/>
    </row>
    <row r="1944" spans="1:10" ht="19.5" customHeight="1" x14ac:dyDescent="0.25">
      <c r="C1944" s="418"/>
      <c r="D1944" s="12" t="s">
        <v>134</v>
      </c>
      <c r="E1944" s="12"/>
      <c r="F1944" s="12"/>
      <c r="G1944" s="12"/>
      <c r="H1944" s="426"/>
      <c r="I1944" s="426"/>
    </row>
    <row r="1945" spans="1:10" ht="19.5" customHeight="1" x14ac:dyDescent="0.25">
      <c r="C1945" s="418"/>
      <c r="D1945" s="12" t="s">
        <v>135</v>
      </c>
      <c r="E1945" s="12"/>
      <c r="F1945" s="12"/>
      <c r="G1945" s="12"/>
      <c r="H1945" s="426"/>
      <c r="I1945" s="426"/>
    </row>
    <row r="1946" spans="1:10" ht="19.5" customHeight="1" x14ac:dyDescent="0.25">
      <c r="C1946" s="418"/>
      <c r="D1946" s="12" t="s">
        <v>136</v>
      </c>
      <c r="E1946" s="12"/>
      <c r="F1946" s="12"/>
      <c r="G1946" s="12"/>
      <c r="H1946" s="426"/>
      <c r="I1946" s="426"/>
      <c r="J1946" s="427"/>
    </row>
    <row r="1947" spans="1:10" ht="19.5" customHeight="1" x14ac:dyDescent="0.25">
      <c r="C1947" s="418"/>
      <c r="D1947" s="12" t="s">
        <v>137</v>
      </c>
      <c r="E1947" s="12"/>
      <c r="F1947" s="12"/>
      <c r="G1947" s="12"/>
      <c r="H1947" s="426"/>
      <c r="I1947" s="426"/>
      <c r="J1947" s="427"/>
    </row>
    <row r="1948" spans="1:10" ht="19.5" customHeight="1" x14ac:dyDescent="0.25">
      <c r="C1948" s="418"/>
      <c r="D1948" s="12" t="s">
        <v>138</v>
      </c>
      <c r="E1948" s="12"/>
      <c r="F1948" s="12"/>
      <c r="G1948" s="12"/>
      <c r="H1948" s="426"/>
      <c r="I1948" s="426"/>
      <c r="J1948" s="427"/>
    </row>
    <row r="1949" spans="1:10" ht="19.5" customHeight="1" x14ac:dyDescent="0.25">
      <c r="C1949" s="418"/>
      <c r="D1949" s="12" t="s">
        <v>139</v>
      </c>
      <c r="E1949" s="12"/>
      <c r="F1949" s="12"/>
      <c r="G1949" s="12"/>
      <c r="H1949" s="426"/>
      <c r="I1949" s="426"/>
      <c r="J1949" s="427"/>
    </row>
    <row r="1950" spans="1:10" ht="19.5" customHeight="1" x14ac:dyDescent="0.25">
      <c r="C1950" s="418"/>
      <c r="D1950" s="12" t="s">
        <v>140</v>
      </c>
      <c r="E1950" s="12"/>
      <c r="F1950" s="12"/>
      <c r="G1950" s="12"/>
      <c r="H1950" s="426"/>
      <c r="I1950" s="426"/>
    </row>
    <row r="1951" spans="1:10" ht="19.5" customHeight="1" x14ac:dyDescent="0.25">
      <c r="C1951" s="418"/>
      <c r="D1951" s="7"/>
      <c r="E1951" s="7"/>
      <c r="F1951" s="7"/>
      <c r="G1951" s="7"/>
      <c r="H1951" s="7"/>
      <c r="I1951" s="7"/>
    </row>
    <row r="1952" spans="1:10" ht="19.5" customHeight="1" x14ac:dyDescent="0.25">
      <c r="C1952" s="418"/>
      <c r="D1952" s="7"/>
      <c r="E1952" s="7"/>
      <c r="F1952" s="426" t="s">
        <v>129</v>
      </c>
      <c r="G1952" s="7"/>
      <c r="H1952" s="7"/>
      <c r="I1952" s="7"/>
    </row>
    <row r="1953" spans="1:10" ht="19.5" customHeight="1" x14ac:dyDescent="0.25">
      <c r="C1953" s="418"/>
      <c r="D1953" s="7"/>
      <c r="E1953" s="7"/>
      <c r="F1953" s="426"/>
      <c r="G1953" s="7"/>
      <c r="H1953" s="7"/>
      <c r="I1953" s="7"/>
    </row>
    <row r="1954" spans="1:10" ht="19.5" customHeight="1" x14ac:dyDescent="0.25">
      <c r="C1954" s="417" t="s">
        <v>128</v>
      </c>
      <c r="D1954" s="418"/>
      <c r="E1954" s="418"/>
      <c r="F1954" s="419"/>
      <c r="G1954" s="419"/>
      <c r="H1954" s="420"/>
      <c r="I1954" s="420"/>
    </row>
    <row r="1955" spans="1:10" ht="19.5" customHeight="1" x14ac:dyDescent="0.25">
      <c r="C1955" s="418"/>
      <c r="D1955" s="6"/>
      <c r="E1955" s="6"/>
      <c r="F1955" s="6"/>
      <c r="G1955" s="6"/>
      <c r="H1955" s="422"/>
      <c r="I1955" s="422"/>
    </row>
    <row r="1956" spans="1:10" ht="19.5" customHeight="1" thickBot="1" x14ac:dyDescent="0.3">
      <c r="C1956" s="418"/>
      <c r="D1956" s="6"/>
      <c r="E1956" s="6"/>
      <c r="F1956" s="6"/>
      <c r="G1956" s="6"/>
      <c r="H1956" s="422"/>
      <c r="I1956" s="422"/>
    </row>
    <row r="1957" spans="1:10" ht="19.5" customHeight="1" thickBot="1" x14ac:dyDescent="0.3">
      <c r="C1957" s="423" t="str">
        <f>$C$1879</f>
        <v>Série 5</v>
      </c>
      <c r="D1957" s="6"/>
      <c r="E1957" s="6"/>
      <c r="F1957" s="6"/>
      <c r="G1957" s="6"/>
      <c r="H1957" s="422"/>
      <c r="I1957" s="422"/>
    </row>
    <row r="1958" spans="1:10" ht="19.5" customHeight="1" thickBot="1" x14ac:dyDescent="0.3">
      <c r="A1958" s="6">
        <f>A1940+1</f>
        <v>101</v>
      </c>
      <c r="C1958" s="423" t="str">
        <f>VLOOKUP(A1958,nom,2,FALSE)</f>
        <v>?</v>
      </c>
      <c r="D1958" s="425"/>
      <c r="E1958" s="425">
        <v>1</v>
      </c>
      <c r="F1958" s="425">
        <v>2</v>
      </c>
      <c r="G1958" s="425">
        <v>3</v>
      </c>
      <c r="H1958" s="426" t="s">
        <v>129</v>
      </c>
      <c r="I1958" s="426" t="s">
        <v>130</v>
      </c>
    </row>
    <row r="1959" spans="1:10" ht="19.5" customHeight="1" x14ac:dyDescent="0.25">
      <c r="C1959" s="423"/>
      <c r="D1959" s="12" t="s">
        <v>131</v>
      </c>
      <c r="E1959" s="12"/>
      <c r="F1959" s="12"/>
      <c r="G1959" s="12"/>
      <c r="H1959" s="426"/>
      <c r="I1959" s="12"/>
    </row>
    <row r="1960" spans="1:10" ht="19.5" customHeight="1" x14ac:dyDescent="0.25">
      <c r="C1960" s="418"/>
      <c r="D1960" s="12" t="s">
        <v>132</v>
      </c>
      <c r="E1960" s="12"/>
      <c r="F1960" s="12"/>
      <c r="G1960" s="12"/>
      <c r="H1960" s="426"/>
      <c r="I1960" s="426"/>
    </row>
    <row r="1961" spans="1:10" ht="19.5" customHeight="1" x14ac:dyDescent="0.25">
      <c r="C1961" s="418"/>
      <c r="D1961" s="12" t="s">
        <v>133</v>
      </c>
      <c r="E1961" s="12"/>
      <c r="F1961" s="12"/>
      <c r="G1961" s="12"/>
      <c r="H1961" s="426"/>
      <c r="I1961" s="426"/>
    </row>
    <row r="1962" spans="1:10" ht="19.5" customHeight="1" x14ac:dyDescent="0.25">
      <c r="C1962" s="418"/>
      <c r="D1962" s="12" t="s">
        <v>134</v>
      </c>
      <c r="E1962" s="12"/>
      <c r="F1962" s="12"/>
      <c r="G1962" s="12"/>
      <c r="H1962" s="426"/>
      <c r="I1962" s="426"/>
    </row>
    <row r="1963" spans="1:10" ht="19.5" customHeight="1" x14ac:dyDescent="0.25">
      <c r="C1963" s="418"/>
      <c r="D1963" s="12" t="s">
        <v>135</v>
      </c>
      <c r="E1963" s="12"/>
      <c r="F1963" s="12"/>
      <c r="G1963" s="12"/>
      <c r="H1963" s="426"/>
      <c r="I1963" s="426"/>
    </row>
    <row r="1964" spans="1:10" ht="19.5" customHeight="1" x14ac:dyDescent="0.25">
      <c r="C1964" s="418"/>
      <c r="D1964" s="12" t="s">
        <v>136</v>
      </c>
      <c r="E1964" s="12"/>
      <c r="F1964" s="12"/>
      <c r="G1964" s="12"/>
      <c r="H1964" s="426"/>
      <c r="I1964" s="426"/>
      <c r="J1964" s="427"/>
    </row>
    <row r="1965" spans="1:10" ht="19.5" customHeight="1" x14ac:dyDescent="0.25">
      <c r="C1965" s="418"/>
      <c r="D1965" s="12" t="s">
        <v>137</v>
      </c>
      <c r="E1965" s="12"/>
      <c r="F1965" s="12"/>
      <c r="G1965" s="12"/>
      <c r="H1965" s="426"/>
      <c r="I1965" s="426"/>
      <c r="J1965" s="427"/>
    </row>
    <row r="1966" spans="1:10" ht="19.5" customHeight="1" x14ac:dyDescent="0.25">
      <c r="C1966" s="418"/>
      <c r="D1966" s="12" t="s">
        <v>138</v>
      </c>
      <c r="E1966" s="12"/>
      <c r="F1966" s="12"/>
      <c r="G1966" s="12"/>
      <c r="H1966" s="426"/>
      <c r="I1966" s="426"/>
      <c r="J1966" s="427"/>
    </row>
    <row r="1967" spans="1:10" ht="19.5" customHeight="1" x14ac:dyDescent="0.25">
      <c r="C1967" s="418"/>
      <c r="D1967" s="12" t="s">
        <v>139</v>
      </c>
      <c r="E1967" s="12"/>
      <c r="F1967" s="12"/>
      <c r="G1967" s="12"/>
      <c r="H1967" s="426"/>
      <c r="I1967" s="426"/>
      <c r="J1967" s="427"/>
    </row>
    <row r="1968" spans="1:10" ht="19.5" customHeight="1" x14ac:dyDescent="0.25">
      <c r="C1968" s="418"/>
      <c r="D1968" s="12" t="s">
        <v>140</v>
      </c>
      <c r="E1968" s="12"/>
      <c r="F1968" s="12"/>
      <c r="G1968" s="12"/>
      <c r="H1968" s="426"/>
      <c r="I1968" s="426"/>
    </row>
    <row r="1969" spans="1:9" ht="19.5" customHeight="1" x14ac:dyDescent="0.25">
      <c r="C1969" s="418"/>
      <c r="D1969" s="7"/>
      <c r="E1969" s="7"/>
      <c r="F1969" s="7"/>
      <c r="G1969" s="7"/>
      <c r="H1969" s="7"/>
      <c r="I1969" s="7"/>
    </row>
    <row r="1970" spans="1:9" ht="19.5" customHeight="1" x14ac:dyDescent="0.25">
      <c r="C1970" s="418"/>
      <c r="D1970" s="7"/>
      <c r="E1970" s="7"/>
      <c r="F1970" s="426" t="s">
        <v>129</v>
      </c>
      <c r="G1970" s="7"/>
      <c r="H1970" s="7"/>
      <c r="I1970" s="7"/>
    </row>
    <row r="1971" spans="1:9" ht="19.5" customHeight="1" x14ac:dyDescent="0.25">
      <c r="C1971" s="418"/>
      <c r="D1971" s="7"/>
      <c r="E1971" s="7"/>
      <c r="F1971" s="426"/>
      <c r="G1971" s="7"/>
      <c r="H1971" s="7"/>
      <c r="I1971" s="7"/>
    </row>
    <row r="1972" spans="1:9" ht="19.5" customHeight="1" x14ac:dyDescent="0.25">
      <c r="C1972" s="418"/>
      <c r="D1972" s="7"/>
      <c r="E1972" s="7"/>
      <c r="F1972" s="7"/>
      <c r="G1972" s="7"/>
      <c r="H1972" s="7"/>
      <c r="I1972" s="7"/>
    </row>
    <row r="1973" spans="1:9" ht="19.5" customHeight="1" x14ac:dyDescent="0.25">
      <c r="C1973" s="418"/>
      <c r="D1973" s="7"/>
      <c r="E1973" s="7"/>
      <c r="F1973" s="7"/>
      <c r="G1973" s="7"/>
      <c r="H1973" s="7"/>
      <c r="I1973" s="7"/>
    </row>
    <row r="1974" spans="1:9" ht="19.5" customHeight="1" x14ac:dyDescent="0.25">
      <c r="H1974" s="421"/>
      <c r="I1974" s="421"/>
    </row>
    <row r="1975" spans="1:9" ht="19.5" customHeight="1" x14ac:dyDescent="0.25">
      <c r="C1975" s="417" t="s">
        <v>128</v>
      </c>
      <c r="D1975" s="418"/>
      <c r="E1975" s="418"/>
      <c r="F1975" s="419"/>
      <c r="G1975" s="419"/>
      <c r="H1975" s="420"/>
      <c r="I1975" s="420"/>
    </row>
    <row r="1976" spans="1:9" ht="19.5" customHeight="1" x14ac:dyDescent="0.25">
      <c r="C1976" s="418"/>
      <c r="D1976" s="6"/>
      <c r="E1976" s="6"/>
      <c r="F1976" s="6"/>
      <c r="G1976" s="6"/>
      <c r="H1976" s="422"/>
      <c r="I1976" s="422"/>
    </row>
    <row r="1977" spans="1:9" ht="19.5" customHeight="1" thickBot="1" x14ac:dyDescent="0.3">
      <c r="C1977" s="418"/>
      <c r="D1977" s="6"/>
      <c r="E1977" s="6"/>
      <c r="F1977" s="6"/>
      <c r="G1977" s="6"/>
      <c r="H1977" s="422"/>
      <c r="I1977" s="422"/>
    </row>
    <row r="1978" spans="1:9" ht="19.5" customHeight="1" thickBot="1" x14ac:dyDescent="0.3">
      <c r="C1978" s="423" t="str">
        <f>$C$1879</f>
        <v>Série 5</v>
      </c>
      <c r="D1978" s="6"/>
      <c r="E1978" s="6"/>
      <c r="F1978" s="6"/>
      <c r="G1978" s="6"/>
      <c r="H1978" s="422"/>
      <c r="I1978" s="422"/>
    </row>
    <row r="1979" spans="1:9" ht="19.5" customHeight="1" thickBot="1" x14ac:dyDescent="0.3">
      <c r="A1979" s="6">
        <f>A1958+1</f>
        <v>102</v>
      </c>
      <c r="C1979" s="423" t="str">
        <f>VLOOKUP(A1979,nom,2,FALSE)</f>
        <v>?</v>
      </c>
      <c r="D1979" s="425"/>
      <c r="E1979" s="425">
        <v>1</v>
      </c>
      <c r="F1979" s="425">
        <v>2</v>
      </c>
      <c r="G1979" s="425">
        <v>3</v>
      </c>
      <c r="H1979" s="426" t="s">
        <v>129</v>
      </c>
      <c r="I1979" s="426" t="s">
        <v>130</v>
      </c>
    </row>
    <row r="1980" spans="1:9" ht="19.5" customHeight="1" x14ac:dyDescent="0.25">
      <c r="C1980" s="423"/>
      <c r="D1980" s="12" t="s">
        <v>131</v>
      </c>
      <c r="E1980" s="12"/>
      <c r="F1980" s="12"/>
      <c r="G1980" s="12"/>
      <c r="H1980" s="426"/>
      <c r="I1980" s="12"/>
    </row>
    <row r="1981" spans="1:9" ht="19.5" customHeight="1" x14ac:dyDescent="0.25">
      <c r="C1981" s="418"/>
      <c r="D1981" s="12" t="s">
        <v>132</v>
      </c>
      <c r="E1981" s="12"/>
      <c r="F1981" s="12"/>
      <c r="G1981" s="12"/>
      <c r="H1981" s="426"/>
      <c r="I1981" s="426"/>
    </row>
    <row r="1982" spans="1:9" ht="19.5" customHeight="1" x14ac:dyDescent="0.25">
      <c r="C1982" s="418"/>
      <c r="D1982" s="12" t="s">
        <v>133</v>
      </c>
      <c r="E1982" s="12"/>
      <c r="F1982" s="12"/>
      <c r="G1982" s="12"/>
      <c r="H1982" s="426"/>
      <c r="I1982" s="426"/>
    </row>
    <row r="1983" spans="1:9" ht="19.5" customHeight="1" x14ac:dyDescent="0.25">
      <c r="C1983" s="418"/>
      <c r="D1983" s="12" t="s">
        <v>134</v>
      </c>
      <c r="E1983" s="12"/>
      <c r="F1983" s="12"/>
      <c r="G1983" s="12"/>
      <c r="H1983" s="426"/>
      <c r="I1983" s="426"/>
    </row>
    <row r="1984" spans="1:9" ht="19.5" customHeight="1" x14ac:dyDescent="0.25">
      <c r="C1984" s="418"/>
      <c r="D1984" s="12" t="s">
        <v>135</v>
      </c>
      <c r="E1984" s="12"/>
      <c r="F1984" s="12"/>
      <c r="G1984" s="12"/>
      <c r="H1984" s="426"/>
      <c r="I1984" s="426"/>
    </row>
    <row r="1985" spans="1:10" ht="19.5" customHeight="1" x14ac:dyDescent="0.25">
      <c r="C1985" s="418"/>
      <c r="D1985" s="12" t="s">
        <v>136</v>
      </c>
      <c r="E1985" s="12"/>
      <c r="F1985" s="12"/>
      <c r="G1985" s="12"/>
      <c r="H1985" s="426"/>
      <c r="I1985" s="426"/>
      <c r="J1985" s="427"/>
    </row>
    <row r="1986" spans="1:10" ht="19.5" customHeight="1" x14ac:dyDescent="0.25">
      <c r="C1986" s="418"/>
      <c r="D1986" s="12" t="s">
        <v>137</v>
      </c>
      <c r="E1986" s="12"/>
      <c r="F1986" s="12"/>
      <c r="G1986" s="12"/>
      <c r="H1986" s="426"/>
      <c r="I1986" s="426"/>
      <c r="J1986" s="427"/>
    </row>
    <row r="1987" spans="1:10" ht="19.5" customHeight="1" x14ac:dyDescent="0.25">
      <c r="C1987" s="418"/>
      <c r="D1987" s="12" t="s">
        <v>138</v>
      </c>
      <c r="E1987" s="12"/>
      <c r="F1987" s="12"/>
      <c r="G1987" s="12"/>
      <c r="H1987" s="426"/>
      <c r="I1987" s="426"/>
      <c r="J1987" s="427"/>
    </row>
    <row r="1988" spans="1:10" ht="19.5" customHeight="1" x14ac:dyDescent="0.25">
      <c r="C1988" s="418"/>
      <c r="D1988" s="12" t="s">
        <v>139</v>
      </c>
      <c r="E1988" s="12"/>
      <c r="F1988" s="12"/>
      <c r="G1988" s="12"/>
      <c r="H1988" s="426"/>
      <c r="I1988" s="426"/>
      <c r="J1988" s="427"/>
    </row>
    <row r="1989" spans="1:10" ht="19.5" customHeight="1" x14ac:dyDescent="0.25">
      <c r="C1989" s="418"/>
      <c r="D1989" s="12" t="s">
        <v>140</v>
      </c>
      <c r="E1989" s="12"/>
      <c r="F1989" s="12"/>
      <c r="G1989" s="12"/>
      <c r="H1989" s="426"/>
      <c r="I1989" s="426"/>
    </row>
    <row r="1990" spans="1:10" ht="19.5" customHeight="1" x14ac:dyDescent="0.25">
      <c r="C1990" s="418"/>
      <c r="D1990" s="7"/>
      <c r="E1990" s="7"/>
      <c r="F1990" s="7"/>
      <c r="G1990" s="7"/>
      <c r="H1990" s="7"/>
      <c r="I1990" s="7"/>
    </row>
    <row r="1991" spans="1:10" ht="19.5" customHeight="1" x14ac:dyDescent="0.25">
      <c r="C1991" s="418"/>
      <c r="D1991" s="7"/>
      <c r="E1991" s="7"/>
      <c r="F1991" s="426" t="s">
        <v>129</v>
      </c>
      <c r="G1991" s="7"/>
      <c r="H1991" s="7"/>
      <c r="I1991" s="7"/>
    </row>
    <row r="1992" spans="1:10" ht="19.5" customHeight="1" x14ac:dyDescent="0.25">
      <c r="C1992" s="418"/>
      <c r="D1992" s="7"/>
      <c r="E1992" s="7"/>
      <c r="F1992" s="426"/>
      <c r="G1992" s="7"/>
      <c r="H1992" s="7"/>
      <c r="I1992" s="7"/>
    </row>
    <row r="1993" spans="1:10" ht="19.5" customHeight="1" x14ac:dyDescent="0.25">
      <c r="C1993" s="417" t="s">
        <v>128</v>
      </c>
      <c r="D1993" s="418"/>
      <c r="E1993" s="418"/>
      <c r="F1993" s="419"/>
      <c r="G1993" s="419"/>
      <c r="H1993" s="420"/>
      <c r="I1993" s="420"/>
    </row>
    <row r="1994" spans="1:10" ht="19.5" customHeight="1" x14ac:dyDescent="0.25">
      <c r="C1994" s="418"/>
      <c r="D1994" s="6"/>
      <c r="E1994" s="6"/>
      <c r="F1994" s="6"/>
      <c r="G1994" s="6"/>
      <c r="H1994" s="422"/>
      <c r="I1994" s="422"/>
    </row>
    <row r="1995" spans="1:10" ht="19.5" customHeight="1" thickBot="1" x14ac:dyDescent="0.3">
      <c r="C1995" s="418"/>
      <c r="D1995" s="6"/>
      <c r="E1995" s="6"/>
      <c r="F1995" s="6"/>
      <c r="G1995" s="6"/>
      <c r="H1995" s="422"/>
      <c r="I1995" s="422"/>
    </row>
    <row r="1996" spans="1:10" ht="19.5" customHeight="1" thickBot="1" x14ac:dyDescent="0.3">
      <c r="C1996" s="423" t="str">
        <f>$C$1879</f>
        <v>Série 5</v>
      </c>
      <c r="D1996" s="6"/>
      <c r="E1996" s="6"/>
      <c r="F1996" s="6"/>
      <c r="G1996" s="6"/>
      <c r="H1996" s="422"/>
      <c r="I1996" s="422"/>
    </row>
    <row r="1997" spans="1:10" ht="19.5" customHeight="1" thickBot="1" x14ac:dyDescent="0.3">
      <c r="A1997" s="6">
        <f>A1979+1</f>
        <v>103</v>
      </c>
      <c r="C1997" s="423" t="str">
        <f>VLOOKUP(A1997,nom,2,FALSE)</f>
        <v>?</v>
      </c>
      <c r="D1997" s="425"/>
      <c r="E1997" s="425">
        <v>1</v>
      </c>
      <c r="F1997" s="425">
        <v>2</v>
      </c>
      <c r="G1997" s="425">
        <v>3</v>
      </c>
      <c r="H1997" s="426" t="s">
        <v>129</v>
      </c>
      <c r="I1997" s="426" t="s">
        <v>130</v>
      </c>
    </row>
    <row r="1998" spans="1:10" ht="19.5" customHeight="1" x14ac:dyDescent="0.25">
      <c r="C1998" s="423"/>
      <c r="D1998" s="12" t="s">
        <v>131</v>
      </c>
      <c r="E1998" s="12"/>
      <c r="F1998" s="12"/>
      <c r="G1998" s="12"/>
      <c r="H1998" s="426"/>
      <c r="I1998" s="12"/>
    </row>
    <row r="1999" spans="1:10" ht="19.5" customHeight="1" x14ac:dyDescent="0.25">
      <c r="C1999" s="418"/>
      <c r="D1999" s="12" t="s">
        <v>132</v>
      </c>
      <c r="E1999" s="12"/>
      <c r="F1999" s="12"/>
      <c r="G1999" s="12"/>
      <c r="H1999" s="426"/>
      <c r="I1999" s="426"/>
    </row>
    <row r="2000" spans="1:10" ht="19.5" customHeight="1" x14ac:dyDescent="0.25">
      <c r="C2000" s="418"/>
      <c r="D2000" s="12" t="s">
        <v>133</v>
      </c>
      <c r="E2000" s="12"/>
      <c r="F2000" s="12"/>
      <c r="G2000" s="12"/>
      <c r="H2000" s="426"/>
      <c r="I2000" s="426"/>
    </row>
    <row r="2001" spans="3:10" ht="19.5" customHeight="1" x14ac:dyDescent="0.25">
      <c r="C2001" s="418"/>
      <c r="D2001" s="12" t="s">
        <v>134</v>
      </c>
      <c r="E2001" s="12"/>
      <c r="F2001" s="12"/>
      <c r="G2001" s="12"/>
      <c r="H2001" s="426"/>
      <c r="I2001" s="426"/>
    </row>
    <row r="2002" spans="3:10" ht="19.5" customHeight="1" x14ac:dyDescent="0.25">
      <c r="C2002" s="418"/>
      <c r="D2002" s="12" t="s">
        <v>135</v>
      </c>
      <c r="E2002" s="12"/>
      <c r="F2002" s="12"/>
      <c r="G2002" s="12"/>
      <c r="H2002" s="426"/>
      <c r="I2002" s="426"/>
    </row>
    <row r="2003" spans="3:10" ht="19.5" customHeight="1" x14ac:dyDescent="0.25">
      <c r="C2003" s="418"/>
      <c r="D2003" s="12" t="s">
        <v>136</v>
      </c>
      <c r="E2003" s="12"/>
      <c r="F2003" s="12"/>
      <c r="G2003" s="12"/>
      <c r="H2003" s="426"/>
      <c r="I2003" s="426"/>
      <c r="J2003" s="427"/>
    </row>
    <row r="2004" spans="3:10" ht="19.5" customHeight="1" x14ac:dyDescent="0.25">
      <c r="C2004" s="418"/>
      <c r="D2004" s="12" t="s">
        <v>137</v>
      </c>
      <c r="E2004" s="12"/>
      <c r="F2004" s="12"/>
      <c r="G2004" s="12"/>
      <c r="H2004" s="426"/>
      <c r="I2004" s="426"/>
      <c r="J2004" s="427"/>
    </row>
    <row r="2005" spans="3:10" ht="19.5" customHeight="1" x14ac:dyDescent="0.25">
      <c r="C2005" s="418"/>
      <c r="D2005" s="12" t="s">
        <v>138</v>
      </c>
      <c r="E2005" s="12"/>
      <c r="F2005" s="12"/>
      <c r="G2005" s="12"/>
      <c r="H2005" s="426"/>
      <c r="I2005" s="426"/>
      <c r="J2005" s="427"/>
    </row>
    <row r="2006" spans="3:10" ht="19.5" customHeight="1" x14ac:dyDescent="0.25">
      <c r="C2006" s="418"/>
      <c r="D2006" s="12" t="s">
        <v>139</v>
      </c>
      <c r="E2006" s="12"/>
      <c r="F2006" s="12"/>
      <c r="G2006" s="12"/>
      <c r="H2006" s="426"/>
      <c r="I2006" s="426"/>
      <c r="J2006" s="427"/>
    </row>
    <row r="2007" spans="3:10" ht="19.5" customHeight="1" x14ac:dyDescent="0.25">
      <c r="C2007" s="418"/>
      <c r="D2007" s="12" t="s">
        <v>140</v>
      </c>
      <c r="E2007" s="12"/>
      <c r="F2007" s="12"/>
      <c r="G2007" s="12"/>
      <c r="H2007" s="426"/>
      <c r="I2007" s="426"/>
    </row>
    <row r="2008" spans="3:10" ht="19.5" customHeight="1" x14ac:dyDescent="0.25">
      <c r="C2008" s="418"/>
      <c r="D2008" s="7"/>
      <c r="E2008" s="7"/>
      <c r="F2008" s="7"/>
      <c r="G2008" s="7"/>
      <c r="H2008" s="7"/>
      <c r="I2008" s="7"/>
    </row>
    <row r="2009" spans="3:10" ht="19.5" customHeight="1" x14ac:dyDescent="0.25">
      <c r="C2009" s="418"/>
      <c r="D2009" s="7"/>
      <c r="E2009" s="7"/>
      <c r="F2009" s="426" t="s">
        <v>129</v>
      </c>
      <c r="G2009" s="7"/>
      <c r="H2009" s="7"/>
      <c r="I2009" s="7"/>
    </row>
    <row r="2010" spans="3:10" ht="19.5" customHeight="1" x14ac:dyDescent="0.25">
      <c r="C2010" s="418"/>
      <c r="D2010" s="7"/>
      <c r="E2010" s="7"/>
      <c r="F2010" s="426"/>
      <c r="G2010" s="7"/>
      <c r="H2010" s="7"/>
      <c r="I2010" s="7"/>
    </row>
    <row r="2011" spans="3:10" ht="19.5" customHeight="1" x14ac:dyDescent="0.25">
      <c r="C2011" s="418"/>
      <c r="D2011" s="7"/>
      <c r="E2011" s="7"/>
      <c r="F2011" s="7"/>
      <c r="G2011" s="7"/>
      <c r="H2011" s="7"/>
      <c r="I2011" s="7"/>
    </row>
    <row r="2012" spans="3:10" ht="19.5" customHeight="1" x14ac:dyDescent="0.25">
      <c r="C2012" s="418"/>
      <c r="D2012" s="7"/>
      <c r="E2012" s="7"/>
      <c r="F2012" s="7"/>
      <c r="G2012" s="7"/>
      <c r="H2012" s="7"/>
      <c r="I2012" s="7"/>
    </row>
    <row r="2013" spans="3:10" ht="19.5" customHeight="1" x14ac:dyDescent="0.25">
      <c r="H2013" s="421"/>
      <c r="I2013" s="421"/>
    </row>
    <row r="2014" spans="3:10" ht="19.5" customHeight="1" x14ac:dyDescent="0.25">
      <c r="C2014" s="417" t="s">
        <v>128</v>
      </c>
      <c r="D2014" s="418"/>
      <c r="E2014" s="418"/>
      <c r="F2014" s="419"/>
      <c r="G2014" s="419"/>
      <c r="H2014" s="420"/>
      <c r="I2014" s="420"/>
    </row>
    <row r="2015" spans="3:10" ht="19.5" customHeight="1" x14ac:dyDescent="0.25">
      <c r="C2015" s="418"/>
      <c r="D2015" s="6"/>
      <c r="E2015" s="6"/>
      <c r="F2015" s="6"/>
      <c r="G2015" s="6"/>
      <c r="H2015" s="422"/>
      <c r="I2015" s="422"/>
    </row>
    <row r="2016" spans="3:10" ht="19.5" customHeight="1" thickBot="1" x14ac:dyDescent="0.3">
      <c r="C2016" s="418"/>
      <c r="D2016" s="6"/>
      <c r="E2016" s="6"/>
      <c r="F2016" s="6"/>
      <c r="G2016" s="6"/>
      <c r="H2016" s="422"/>
      <c r="I2016" s="422"/>
    </row>
    <row r="2017" spans="1:10" ht="19.5" customHeight="1" thickBot="1" x14ac:dyDescent="0.3">
      <c r="C2017" s="423" t="str">
        <f>$C$1879</f>
        <v>Série 5</v>
      </c>
      <c r="D2017" s="6"/>
      <c r="E2017" s="6"/>
      <c r="F2017" s="6"/>
      <c r="G2017" s="6"/>
      <c r="H2017" s="422"/>
      <c r="I2017" s="422"/>
    </row>
    <row r="2018" spans="1:10" ht="19.5" customHeight="1" thickBot="1" x14ac:dyDescent="0.3">
      <c r="A2018" s="6">
        <f>A1997+1</f>
        <v>104</v>
      </c>
      <c r="C2018" s="423" t="str">
        <f>VLOOKUP(A2018,nom,2,FALSE)</f>
        <v>?</v>
      </c>
      <c r="D2018" s="425"/>
      <c r="E2018" s="425">
        <v>1</v>
      </c>
      <c r="F2018" s="425">
        <v>2</v>
      </c>
      <c r="G2018" s="425">
        <v>3</v>
      </c>
      <c r="H2018" s="426" t="s">
        <v>129</v>
      </c>
      <c r="I2018" s="426" t="s">
        <v>130</v>
      </c>
    </row>
    <row r="2019" spans="1:10" ht="19.5" customHeight="1" x14ac:dyDescent="0.25">
      <c r="C2019" s="423"/>
      <c r="D2019" s="12" t="s">
        <v>131</v>
      </c>
      <c r="E2019" s="12"/>
      <c r="F2019" s="12"/>
      <c r="G2019" s="12"/>
      <c r="H2019" s="426"/>
      <c r="I2019" s="12"/>
    </row>
    <row r="2020" spans="1:10" ht="19.5" customHeight="1" x14ac:dyDescent="0.25">
      <c r="C2020" s="418"/>
      <c r="D2020" s="12" t="s">
        <v>132</v>
      </c>
      <c r="E2020" s="12"/>
      <c r="F2020" s="12"/>
      <c r="G2020" s="12"/>
      <c r="H2020" s="426"/>
      <c r="I2020" s="426"/>
    </row>
    <row r="2021" spans="1:10" ht="19.5" customHeight="1" x14ac:dyDescent="0.25">
      <c r="C2021" s="418"/>
      <c r="D2021" s="12" t="s">
        <v>133</v>
      </c>
      <c r="E2021" s="12"/>
      <c r="F2021" s="12"/>
      <c r="G2021" s="12"/>
      <c r="H2021" s="426"/>
      <c r="I2021" s="426"/>
    </row>
    <row r="2022" spans="1:10" ht="19.5" customHeight="1" x14ac:dyDescent="0.25">
      <c r="C2022" s="418"/>
      <c r="D2022" s="12" t="s">
        <v>134</v>
      </c>
      <c r="E2022" s="12"/>
      <c r="F2022" s="12"/>
      <c r="G2022" s="12"/>
      <c r="H2022" s="426"/>
      <c r="I2022" s="426"/>
    </row>
    <row r="2023" spans="1:10" ht="19.5" customHeight="1" x14ac:dyDescent="0.25">
      <c r="C2023" s="418"/>
      <c r="D2023" s="12" t="s">
        <v>135</v>
      </c>
      <c r="E2023" s="12"/>
      <c r="F2023" s="12"/>
      <c r="G2023" s="12"/>
      <c r="H2023" s="426"/>
      <c r="I2023" s="426"/>
    </row>
    <row r="2024" spans="1:10" ht="19.5" customHeight="1" x14ac:dyDescent="0.25">
      <c r="C2024" s="418"/>
      <c r="D2024" s="12" t="s">
        <v>136</v>
      </c>
      <c r="E2024" s="12"/>
      <c r="F2024" s="12"/>
      <c r="G2024" s="12"/>
      <c r="H2024" s="426"/>
      <c r="I2024" s="426"/>
      <c r="J2024" s="427"/>
    </row>
    <row r="2025" spans="1:10" ht="19.5" customHeight="1" x14ac:dyDescent="0.25">
      <c r="C2025" s="418"/>
      <c r="D2025" s="12" t="s">
        <v>137</v>
      </c>
      <c r="E2025" s="12"/>
      <c r="F2025" s="12"/>
      <c r="G2025" s="12"/>
      <c r="H2025" s="426"/>
      <c r="I2025" s="426"/>
      <c r="J2025" s="427"/>
    </row>
    <row r="2026" spans="1:10" ht="19.5" customHeight="1" x14ac:dyDescent="0.25">
      <c r="C2026" s="418"/>
      <c r="D2026" s="12" t="s">
        <v>138</v>
      </c>
      <c r="E2026" s="12"/>
      <c r="F2026" s="12"/>
      <c r="G2026" s="12"/>
      <c r="H2026" s="426"/>
      <c r="I2026" s="426"/>
      <c r="J2026" s="427"/>
    </row>
    <row r="2027" spans="1:10" ht="19.5" customHeight="1" x14ac:dyDescent="0.25">
      <c r="C2027" s="418"/>
      <c r="D2027" s="12" t="s">
        <v>139</v>
      </c>
      <c r="E2027" s="12"/>
      <c r="F2027" s="12"/>
      <c r="G2027" s="12"/>
      <c r="H2027" s="426"/>
      <c r="I2027" s="426"/>
      <c r="J2027" s="427"/>
    </row>
    <row r="2028" spans="1:10" ht="19.5" customHeight="1" x14ac:dyDescent="0.25">
      <c r="C2028" s="418"/>
      <c r="D2028" s="12" t="s">
        <v>140</v>
      </c>
      <c r="E2028" s="12"/>
      <c r="F2028" s="12"/>
      <c r="G2028" s="12"/>
      <c r="H2028" s="426"/>
      <c r="I2028" s="426"/>
    </row>
    <row r="2029" spans="1:10" ht="19.5" customHeight="1" x14ac:dyDescent="0.25">
      <c r="C2029" s="418"/>
      <c r="D2029" s="7"/>
      <c r="E2029" s="7"/>
      <c r="F2029" s="7"/>
      <c r="G2029" s="7"/>
      <c r="H2029" s="7"/>
      <c r="I2029" s="7"/>
    </row>
    <row r="2030" spans="1:10" ht="19.5" customHeight="1" x14ac:dyDescent="0.25">
      <c r="C2030" s="418"/>
      <c r="D2030" s="7"/>
      <c r="E2030" s="7"/>
      <c r="F2030" s="426" t="s">
        <v>129</v>
      </c>
      <c r="G2030" s="7"/>
      <c r="H2030" s="7"/>
      <c r="I2030" s="7"/>
    </row>
    <row r="2031" spans="1:10" ht="19.5" customHeight="1" x14ac:dyDescent="0.25">
      <c r="C2031" s="418"/>
      <c r="D2031" s="7"/>
      <c r="E2031" s="7"/>
      <c r="F2031" s="426"/>
      <c r="G2031" s="7"/>
      <c r="H2031" s="7"/>
      <c r="I2031" s="7"/>
    </row>
    <row r="2032" spans="1:10" ht="19.5" customHeight="1" x14ac:dyDescent="0.25">
      <c r="C2032" s="417" t="s">
        <v>128</v>
      </c>
      <c r="D2032" s="418"/>
      <c r="E2032" s="418"/>
      <c r="F2032" s="419"/>
      <c r="G2032" s="419"/>
      <c r="H2032" s="420"/>
      <c r="I2032" s="420"/>
    </row>
    <row r="2033" spans="1:10" ht="19.5" customHeight="1" x14ac:dyDescent="0.25">
      <c r="C2033" s="418"/>
      <c r="D2033" s="6"/>
      <c r="E2033" s="6"/>
      <c r="F2033" s="6"/>
      <c r="G2033" s="6"/>
      <c r="H2033" s="422"/>
      <c r="I2033" s="422"/>
    </row>
    <row r="2034" spans="1:10" ht="19.5" customHeight="1" thickBot="1" x14ac:dyDescent="0.3">
      <c r="C2034" s="418"/>
      <c r="D2034" s="6"/>
      <c r="E2034" s="6"/>
      <c r="F2034" s="6"/>
      <c r="G2034" s="6"/>
      <c r="H2034" s="422"/>
      <c r="I2034" s="422"/>
    </row>
    <row r="2035" spans="1:10" ht="19.5" customHeight="1" thickBot="1" x14ac:dyDescent="0.3">
      <c r="C2035" s="423" t="str">
        <f>$C$1879</f>
        <v>Série 5</v>
      </c>
      <c r="D2035" s="6"/>
      <c r="E2035" s="6"/>
      <c r="F2035" s="6"/>
      <c r="G2035" s="6"/>
      <c r="H2035" s="422"/>
      <c r="I2035" s="422"/>
    </row>
    <row r="2036" spans="1:10" ht="19.5" customHeight="1" thickBot="1" x14ac:dyDescent="0.3">
      <c r="A2036" s="6">
        <f>A2018+1</f>
        <v>105</v>
      </c>
      <c r="C2036" s="423" t="str">
        <f>VLOOKUP(A2036,nom,2,FALSE)</f>
        <v>?</v>
      </c>
      <c r="D2036" s="425"/>
      <c r="E2036" s="425">
        <v>1</v>
      </c>
      <c r="F2036" s="425">
        <v>2</v>
      </c>
      <c r="G2036" s="425">
        <v>3</v>
      </c>
      <c r="H2036" s="426" t="s">
        <v>129</v>
      </c>
      <c r="I2036" s="426" t="s">
        <v>130</v>
      </c>
    </row>
    <row r="2037" spans="1:10" ht="19.5" customHeight="1" x14ac:dyDescent="0.25">
      <c r="C2037" s="423"/>
      <c r="D2037" s="12" t="s">
        <v>131</v>
      </c>
      <c r="E2037" s="12"/>
      <c r="F2037" s="12"/>
      <c r="G2037" s="12"/>
      <c r="H2037" s="426"/>
      <c r="I2037" s="12"/>
    </row>
    <row r="2038" spans="1:10" ht="19.5" customHeight="1" x14ac:dyDescent="0.25">
      <c r="C2038" s="418"/>
      <c r="D2038" s="12" t="s">
        <v>132</v>
      </c>
      <c r="E2038" s="12"/>
      <c r="F2038" s="12"/>
      <c r="G2038" s="12"/>
      <c r="H2038" s="426"/>
      <c r="I2038" s="426"/>
    </row>
    <row r="2039" spans="1:10" ht="19.5" customHeight="1" x14ac:dyDescent="0.25">
      <c r="C2039" s="418"/>
      <c r="D2039" s="12" t="s">
        <v>133</v>
      </c>
      <c r="E2039" s="12"/>
      <c r="F2039" s="12"/>
      <c r="G2039" s="12"/>
      <c r="H2039" s="426"/>
      <c r="I2039" s="426"/>
    </row>
    <row r="2040" spans="1:10" ht="19.5" customHeight="1" x14ac:dyDescent="0.25">
      <c r="C2040" s="418"/>
      <c r="D2040" s="12" t="s">
        <v>134</v>
      </c>
      <c r="E2040" s="12"/>
      <c r="F2040" s="12"/>
      <c r="G2040" s="12"/>
      <c r="H2040" s="426"/>
      <c r="I2040" s="426"/>
    </row>
    <row r="2041" spans="1:10" ht="19.5" customHeight="1" x14ac:dyDescent="0.25">
      <c r="C2041" s="418"/>
      <c r="D2041" s="12" t="s">
        <v>135</v>
      </c>
      <c r="E2041" s="12"/>
      <c r="F2041" s="12"/>
      <c r="G2041" s="12"/>
      <c r="H2041" s="426"/>
      <c r="I2041" s="426"/>
    </row>
    <row r="2042" spans="1:10" ht="19.5" customHeight="1" x14ac:dyDescent="0.25">
      <c r="C2042" s="418"/>
      <c r="D2042" s="12" t="s">
        <v>136</v>
      </c>
      <c r="E2042" s="12"/>
      <c r="F2042" s="12"/>
      <c r="G2042" s="12"/>
      <c r="H2042" s="426"/>
      <c r="I2042" s="426"/>
      <c r="J2042" s="427"/>
    </row>
    <row r="2043" spans="1:10" ht="19.5" customHeight="1" x14ac:dyDescent="0.25">
      <c r="C2043" s="418"/>
      <c r="D2043" s="12" t="s">
        <v>137</v>
      </c>
      <c r="E2043" s="12"/>
      <c r="F2043" s="12"/>
      <c r="G2043" s="12"/>
      <c r="H2043" s="426"/>
      <c r="I2043" s="426"/>
      <c r="J2043" s="427"/>
    </row>
    <row r="2044" spans="1:10" ht="19.5" customHeight="1" x14ac:dyDescent="0.25">
      <c r="C2044" s="418"/>
      <c r="D2044" s="12" t="s">
        <v>138</v>
      </c>
      <c r="E2044" s="12"/>
      <c r="F2044" s="12"/>
      <c r="G2044" s="12"/>
      <c r="H2044" s="426"/>
      <c r="I2044" s="426"/>
      <c r="J2044" s="427"/>
    </row>
    <row r="2045" spans="1:10" ht="19.5" customHeight="1" x14ac:dyDescent="0.25">
      <c r="C2045" s="418"/>
      <c r="D2045" s="12" t="s">
        <v>139</v>
      </c>
      <c r="E2045" s="12"/>
      <c r="F2045" s="12"/>
      <c r="G2045" s="12"/>
      <c r="H2045" s="426"/>
      <c r="I2045" s="426"/>
      <c r="J2045" s="427"/>
    </row>
    <row r="2046" spans="1:10" ht="19.5" customHeight="1" x14ac:dyDescent="0.25">
      <c r="C2046" s="418"/>
      <c r="D2046" s="12" t="s">
        <v>140</v>
      </c>
      <c r="E2046" s="12"/>
      <c r="F2046" s="12"/>
      <c r="G2046" s="12"/>
      <c r="H2046" s="426"/>
      <c r="I2046" s="426"/>
    </row>
    <row r="2047" spans="1:10" ht="19.5" customHeight="1" x14ac:dyDescent="0.25">
      <c r="C2047" s="418"/>
      <c r="D2047" s="7"/>
      <c r="E2047" s="7"/>
      <c r="F2047" s="7"/>
      <c r="G2047" s="7"/>
      <c r="H2047" s="7"/>
      <c r="I2047" s="7"/>
    </row>
    <row r="2048" spans="1:10" ht="19.5" customHeight="1" x14ac:dyDescent="0.25">
      <c r="C2048" s="418"/>
      <c r="D2048" s="7"/>
      <c r="E2048" s="7"/>
      <c r="F2048" s="426" t="s">
        <v>129</v>
      </c>
      <c r="G2048" s="7"/>
      <c r="H2048" s="7"/>
      <c r="I2048" s="7"/>
    </row>
    <row r="2049" spans="1:10" ht="19.5" customHeight="1" x14ac:dyDescent="0.25">
      <c r="C2049" s="418"/>
      <c r="D2049" s="7"/>
      <c r="E2049" s="7"/>
      <c r="F2049" s="426"/>
      <c r="G2049" s="7"/>
      <c r="H2049" s="7"/>
      <c r="I2049" s="7"/>
    </row>
    <row r="2050" spans="1:10" ht="19.5" customHeight="1" x14ac:dyDescent="0.25">
      <c r="C2050" s="418"/>
      <c r="D2050" s="7"/>
      <c r="E2050" s="7"/>
      <c r="F2050" s="7"/>
      <c r="G2050" s="7"/>
      <c r="H2050" s="7"/>
      <c r="I2050" s="7"/>
    </row>
    <row r="2051" spans="1:10" ht="19.5" customHeight="1" x14ac:dyDescent="0.25">
      <c r="C2051" s="418"/>
      <c r="D2051" s="7"/>
      <c r="E2051" s="7"/>
      <c r="F2051" s="7"/>
      <c r="G2051" s="7"/>
      <c r="H2051" s="7"/>
      <c r="I2051" s="7"/>
    </row>
    <row r="2052" spans="1:10" ht="19.5" customHeight="1" x14ac:dyDescent="0.25">
      <c r="H2052" s="421"/>
      <c r="I2052" s="421"/>
    </row>
    <row r="2053" spans="1:10" ht="19.5" customHeight="1" x14ac:dyDescent="0.25">
      <c r="C2053" s="417" t="s">
        <v>128</v>
      </c>
      <c r="D2053" s="418"/>
      <c r="E2053" s="418"/>
      <c r="F2053" s="419"/>
      <c r="G2053" s="419"/>
      <c r="H2053" s="420"/>
      <c r="I2053" s="420"/>
    </row>
    <row r="2054" spans="1:10" ht="19.5" customHeight="1" x14ac:dyDescent="0.25">
      <c r="C2054" s="418"/>
      <c r="D2054" s="6"/>
      <c r="E2054" s="6"/>
      <c r="F2054" s="6"/>
      <c r="G2054" s="6"/>
      <c r="H2054" s="422"/>
      <c r="I2054" s="422"/>
    </row>
    <row r="2055" spans="1:10" ht="19.5" customHeight="1" thickBot="1" x14ac:dyDescent="0.3">
      <c r="C2055" s="418"/>
      <c r="D2055" s="6"/>
      <c r="E2055" s="6"/>
      <c r="F2055" s="6"/>
      <c r="G2055" s="6"/>
      <c r="H2055" s="422"/>
      <c r="I2055" s="422"/>
    </row>
    <row r="2056" spans="1:10" ht="19.5" customHeight="1" thickBot="1" x14ac:dyDescent="0.3">
      <c r="C2056" s="423" t="str">
        <f>$C$1879</f>
        <v>Série 5</v>
      </c>
      <c r="D2056" s="6"/>
      <c r="E2056" s="6"/>
      <c r="F2056" s="6"/>
      <c r="G2056" s="6"/>
      <c r="H2056" s="422"/>
      <c r="I2056" s="422"/>
    </row>
    <row r="2057" spans="1:10" ht="19.5" customHeight="1" thickBot="1" x14ac:dyDescent="0.3">
      <c r="A2057" s="6">
        <f>A2036+1</f>
        <v>106</v>
      </c>
      <c r="C2057" s="423" t="str">
        <f>VLOOKUP(A2057,nom,2,FALSE)</f>
        <v>?</v>
      </c>
      <c r="D2057" s="425"/>
      <c r="E2057" s="425">
        <v>1</v>
      </c>
      <c r="F2057" s="425">
        <v>2</v>
      </c>
      <c r="G2057" s="425">
        <v>3</v>
      </c>
      <c r="H2057" s="426" t="s">
        <v>129</v>
      </c>
      <c r="I2057" s="426" t="s">
        <v>130</v>
      </c>
    </row>
    <row r="2058" spans="1:10" ht="19.5" customHeight="1" x14ac:dyDescent="0.25">
      <c r="C2058" s="423"/>
      <c r="D2058" s="12" t="s">
        <v>131</v>
      </c>
      <c r="E2058" s="12"/>
      <c r="F2058" s="12"/>
      <c r="G2058" s="12"/>
      <c r="H2058" s="426"/>
      <c r="I2058" s="12"/>
    </row>
    <row r="2059" spans="1:10" ht="19.5" customHeight="1" x14ac:dyDescent="0.25">
      <c r="C2059" s="418"/>
      <c r="D2059" s="12" t="s">
        <v>132</v>
      </c>
      <c r="E2059" s="12"/>
      <c r="F2059" s="12"/>
      <c r="G2059" s="12"/>
      <c r="H2059" s="426"/>
      <c r="I2059" s="426"/>
    </row>
    <row r="2060" spans="1:10" ht="19.5" customHeight="1" x14ac:dyDescent="0.25">
      <c r="C2060" s="418"/>
      <c r="D2060" s="12" t="s">
        <v>133</v>
      </c>
      <c r="E2060" s="12"/>
      <c r="F2060" s="12"/>
      <c r="G2060" s="12"/>
      <c r="H2060" s="426"/>
      <c r="I2060" s="426"/>
    </row>
    <row r="2061" spans="1:10" ht="19.5" customHeight="1" x14ac:dyDescent="0.25">
      <c r="C2061" s="418"/>
      <c r="D2061" s="12" t="s">
        <v>134</v>
      </c>
      <c r="E2061" s="12"/>
      <c r="F2061" s="12"/>
      <c r="G2061" s="12"/>
      <c r="H2061" s="426"/>
      <c r="I2061" s="426"/>
    </row>
    <row r="2062" spans="1:10" ht="19.5" customHeight="1" x14ac:dyDescent="0.25">
      <c r="C2062" s="418"/>
      <c r="D2062" s="12" t="s">
        <v>135</v>
      </c>
      <c r="E2062" s="12"/>
      <c r="F2062" s="12"/>
      <c r="G2062" s="12"/>
      <c r="H2062" s="426"/>
      <c r="I2062" s="426"/>
    </row>
    <row r="2063" spans="1:10" ht="19.5" customHeight="1" x14ac:dyDescent="0.25">
      <c r="C2063" s="418"/>
      <c r="D2063" s="12" t="s">
        <v>136</v>
      </c>
      <c r="E2063" s="12"/>
      <c r="F2063" s="12"/>
      <c r="G2063" s="12"/>
      <c r="H2063" s="426"/>
      <c r="I2063" s="426"/>
      <c r="J2063" s="427"/>
    </row>
    <row r="2064" spans="1:10" ht="19.5" customHeight="1" x14ac:dyDescent="0.25">
      <c r="C2064" s="418"/>
      <c r="D2064" s="12" t="s">
        <v>137</v>
      </c>
      <c r="E2064" s="12"/>
      <c r="F2064" s="12"/>
      <c r="G2064" s="12"/>
      <c r="H2064" s="426"/>
      <c r="I2064" s="426"/>
      <c r="J2064" s="427"/>
    </row>
    <row r="2065" spans="1:10" ht="19.5" customHeight="1" x14ac:dyDescent="0.25">
      <c r="C2065" s="418"/>
      <c r="D2065" s="12" t="s">
        <v>138</v>
      </c>
      <c r="E2065" s="12"/>
      <c r="F2065" s="12"/>
      <c r="G2065" s="12"/>
      <c r="H2065" s="426"/>
      <c r="I2065" s="426"/>
      <c r="J2065" s="427"/>
    </row>
    <row r="2066" spans="1:10" ht="19.5" customHeight="1" x14ac:dyDescent="0.25">
      <c r="C2066" s="418"/>
      <c r="D2066" s="12" t="s">
        <v>139</v>
      </c>
      <c r="E2066" s="12"/>
      <c r="F2066" s="12"/>
      <c r="G2066" s="12"/>
      <c r="H2066" s="426"/>
      <c r="I2066" s="426"/>
      <c r="J2066" s="427"/>
    </row>
    <row r="2067" spans="1:10" ht="19.5" customHeight="1" x14ac:dyDescent="0.25">
      <c r="C2067" s="418"/>
      <c r="D2067" s="12" t="s">
        <v>140</v>
      </c>
      <c r="E2067" s="12"/>
      <c r="F2067" s="12"/>
      <c r="G2067" s="12"/>
      <c r="H2067" s="426"/>
      <c r="I2067" s="426"/>
    </row>
    <row r="2068" spans="1:10" ht="19.5" customHeight="1" x14ac:dyDescent="0.25">
      <c r="C2068" s="418"/>
      <c r="D2068" s="7"/>
      <c r="E2068" s="7"/>
      <c r="F2068" s="7"/>
      <c r="G2068" s="7"/>
      <c r="H2068" s="7"/>
      <c r="I2068" s="7"/>
    </row>
    <row r="2069" spans="1:10" ht="19.5" customHeight="1" x14ac:dyDescent="0.25">
      <c r="C2069" s="418"/>
      <c r="D2069" s="7"/>
      <c r="E2069" s="7"/>
      <c r="F2069" s="426" t="s">
        <v>129</v>
      </c>
      <c r="G2069" s="7"/>
      <c r="H2069" s="7"/>
      <c r="I2069" s="7"/>
    </row>
    <row r="2070" spans="1:10" ht="19.5" customHeight="1" x14ac:dyDescent="0.25">
      <c r="C2070" s="418"/>
      <c r="D2070" s="7"/>
      <c r="E2070" s="7"/>
      <c r="F2070" s="426"/>
      <c r="G2070" s="7"/>
      <c r="H2070" s="7"/>
      <c r="I2070" s="7"/>
    </row>
    <row r="2071" spans="1:10" ht="19.5" customHeight="1" x14ac:dyDescent="0.25">
      <c r="C2071" s="417" t="s">
        <v>128</v>
      </c>
      <c r="D2071" s="418"/>
      <c r="E2071" s="418"/>
      <c r="F2071" s="419"/>
      <c r="G2071" s="419"/>
      <c r="H2071" s="420"/>
      <c r="I2071" s="420"/>
    </row>
    <row r="2072" spans="1:10" ht="19.5" customHeight="1" x14ac:dyDescent="0.25">
      <c r="C2072" s="418"/>
      <c r="D2072" s="6"/>
      <c r="E2072" s="6"/>
      <c r="F2072" s="6"/>
      <c r="G2072" s="6"/>
      <c r="H2072" s="422"/>
      <c r="I2072" s="422"/>
    </row>
    <row r="2073" spans="1:10" ht="19.5" customHeight="1" thickBot="1" x14ac:dyDescent="0.3">
      <c r="C2073" s="418"/>
      <c r="D2073" s="6"/>
      <c r="E2073" s="6"/>
      <c r="F2073" s="6"/>
      <c r="G2073" s="6"/>
      <c r="H2073" s="422"/>
      <c r="I2073" s="422"/>
    </row>
    <row r="2074" spans="1:10" ht="19.5" customHeight="1" thickBot="1" x14ac:dyDescent="0.3">
      <c r="C2074" s="423" t="str">
        <f>$C$1879</f>
        <v>Série 5</v>
      </c>
      <c r="D2074" s="6"/>
      <c r="E2074" s="6"/>
      <c r="F2074" s="6"/>
      <c r="G2074" s="6"/>
      <c r="H2074" s="422"/>
      <c r="I2074" s="422"/>
    </row>
    <row r="2075" spans="1:10" ht="19.5" customHeight="1" thickBot="1" x14ac:dyDescent="0.3">
      <c r="A2075" s="6">
        <f>A2057+1</f>
        <v>107</v>
      </c>
      <c r="C2075" s="423" t="str">
        <f>VLOOKUP(A2075,nom,2,FALSE)</f>
        <v>?</v>
      </c>
      <c r="D2075" s="425"/>
      <c r="E2075" s="425">
        <v>1</v>
      </c>
      <c r="F2075" s="425">
        <v>2</v>
      </c>
      <c r="G2075" s="425">
        <v>3</v>
      </c>
      <c r="H2075" s="426" t="s">
        <v>129</v>
      </c>
      <c r="I2075" s="426" t="s">
        <v>130</v>
      </c>
    </row>
    <row r="2076" spans="1:10" ht="19.5" customHeight="1" x14ac:dyDescent="0.25">
      <c r="C2076" s="423"/>
      <c r="D2076" s="12" t="s">
        <v>131</v>
      </c>
      <c r="E2076" s="12"/>
      <c r="F2076" s="12"/>
      <c r="G2076" s="12"/>
      <c r="H2076" s="426"/>
      <c r="I2076" s="12"/>
    </row>
    <row r="2077" spans="1:10" ht="19.5" customHeight="1" x14ac:dyDescent="0.25">
      <c r="C2077" s="418"/>
      <c r="D2077" s="12" t="s">
        <v>132</v>
      </c>
      <c r="E2077" s="12"/>
      <c r="F2077" s="12"/>
      <c r="G2077" s="12"/>
      <c r="H2077" s="426"/>
      <c r="I2077" s="426"/>
    </row>
    <row r="2078" spans="1:10" ht="19.5" customHeight="1" x14ac:dyDescent="0.25">
      <c r="C2078" s="418"/>
      <c r="D2078" s="12" t="s">
        <v>133</v>
      </c>
      <c r="E2078" s="12"/>
      <c r="F2078" s="12"/>
      <c r="G2078" s="12"/>
      <c r="H2078" s="426"/>
      <c r="I2078" s="426"/>
    </row>
    <row r="2079" spans="1:10" ht="19.5" customHeight="1" x14ac:dyDescent="0.25">
      <c r="C2079" s="418"/>
      <c r="D2079" s="12" t="s">
        <v>134</v>
      </c>
      <c r="E2079" s="12"/>
      <c r="F2079" s="12"/>
      <c r="G2079" s="12"/>
      <c r="H2079" s="426"/>
      <c r="I2079" s="426"/>
    </row>
    <row r="2080" spans="1:10" ht="19.5" customHeight="1" x14ac:dyDescent="0.25">
      <c r="C2080" s="418"/>
      <c r="D2080" s="12" t="s">
        <v>135</v>
      </c>
      <c r="E2080" s="12"/>
      <c r="F2080" s="12"/>
      <c r="G2080" s="12"/>
      <c r="H2080" s="426"/>
      <c r="I2080" s="426"/>
    </row>
    <row r="2081" spans="1:10" ht="19.5" customHeight="1" x14ac:dyDescent="0.25">
      <c r="C2081" s="418"/>
      <c r="D2081" s="12" t="s">
        <v>136</v>
      </c>
      <c r="E2081" s="12"/>
      <c r="F2081" s="12"/>
      <c r="G2081" s="12"/>
      <c r="H2081" s="426"/>
      <c r="I2081" s="426"/>
      <c r="J2081" s="427"/>
    </row>
    <row r="2082" spans="1:10" ht="19.5" customHeight="1" x14ac:dyDescent="0.25">
      <c r="C2082" s="418"/>
      <c r="D2082" s="12" t="s">
        <v>137</v>
      </c>
      <c r="E2082" s="12"/>
      <c r="F2082" s="12"/>
      <c r="G2082" s="12"/>
      <c r="H2082" s="426"/>
      <c r="I2082" s="426"/>
      <c r="J2082" s="427"/>
    </row>
    <row r="2083" spans="1:10" ht="19.5" customHeight="1" x14ac:dyDescent="0.25">
      <c r="C2083" s="418"/>
      <c r="D2083" s="12" t="s">
        <v>138</v>
      </c>
      <c r="E2083" s="12"/>
      <c r="F2083" s="12"/>
      <c r="G2083" s="12"/>
      <c r="H2083" s="426"/>
      <c r="I2083" s="426"/>
      <c r="J2083" s="427"/>
    </row>
    <row r="2084" spans="1:10" ht="19.5" customHeight="1" x14ac:dyDescent="0.25">
      <c r="C2084" s="418"/>
      <c r="D2084" s="12" t="s">
        <v>139</v>
      </c>
      <c r="E2084" s="12"/>
      <c r="F2084" s="12"/>
      <c r="G2084" s="12"/>
      <c r="H2084" s="426"/>
      <c r="I2084" s="426"/>
      <c r="J2084" s="427"/>
    </row>
    <row r="2085" spans="1:10" ht="19.5" customHeight="1" x14ac:dyDescent="0.25">
      <c r="C2085" s="418"/>
      <c r="D2085" s="12" t="s">
        <v>140</v>
      </c>
      <c r="E2085" s="12"/>
      <c r="F2085" s="12"/>
      <c r="G2085" s="12"/>
      <c r="H2085" s="426"/>
      <c r="I2085" s="426"/>
    </row>
    <row r="2086" spans="1:10" ht="19.5" customHeight="1" x14ac:dyDescent="0.25">
      <c r="C2086" s="418"/>
      <c r="D2086" s="7"/>
      <c r="E2086" s="7"/>
      <c r="F2086" s="7"/>
      <c r="G2086" s="7"/>
      <c r="H2086" s="7"/>
      <c r="I2086" s="7"/>
    </row>
    <row r="2087" spans="1:10" ht="19.5" customHeight="1" x14ac:dyDescent="0.25">
      <c r="C2087" s="418"/>
      <c r="D2087" s="7"/>
      <c r="E2087" s="7"/>
      <c r="F2087" s="426" t="s">
        <v>129</v>
      </c>
      <c r="G2087" s="7"/>
      <c r="H2087" s="7"/>
      <c r="I2087" s="7"/>
    </row>
    <row r="2088" spans="1:10" ht="19.5" customHeight="1" x14ac:dyDescent="0.25">
      <c r="C2088" s="418"/>
      <c r="D2088" s="7"/>
      <c r="E2088" s="7"/>
      <c r="F2088" s="426"/>
      <c r="G2088" s="7"/>
      <c r="H2088" s="7"/>
      <c r="I2088" s="7"/>
    </row>
    <row r="2089" spans="1:10" ht="19.5" customHeight="1" x14ac:dyDescent="0.25">
      <c r="C2089" s="418"/>
      <c r="D2089" s="7"/>
      <c r="E2089" s="7"/>
      <c r="F2089" s="7"/>
      <c r="G2089" s="7"/>
      <c r="H2089" s="7"/>
      <c r="I2089" s="7"/>
    </row>
    <row r="2090" spans="1:10" ht="19.5" customHeight="1" x14ac:dyDescent="0.25">
      <c r="C2090" s="418"/>
      <c r="D2090" s="7"/>
      <c r="E2090" s="7"/>
      <c r="F2090" s="7"/>
      <c r="G2090" s="7"/>
      <c r="H2090" s="7"/>
      <c r="I2090" s="7"/>
    </row>
    <row r="2091" spans="1:10" ht="19.5" customHeight="1" x14ac:dyDescent="0.25">
      <c r="H2091" s="421"/>
      <c r="I2091" s="421"/>
    </row>
    <row r="2092" spans="1:10" ht="19.5" customHeight="1" x14ac:dyDescent="0.25">
      <c r="C2092" s="417" t="s">
        <v>128</v>
      </c>
      <c r="D2092" s="418"/>
      <c r="E2092" s="418"/>
      <c r="F2092" s="419"/>
      <c r="G2092" s="419"/>
      <c r="H2092" s="420"/>
      <c r="I2092" s="420"/>
    </row>
    <row r="2093" spans="1:10" ht="19.5" customHeight="1" x14ac:dyDescent="0.25">
      <c r="C2093" s="418"/>
      <c r="D2093" s="6"/>
      <c r="E2093" s="6"/>
      <c r="F2093" s="6"/>
      <c r="G2093" s="6"/>
      <c r="H2093" s="422"/>
      <c r="I2093" s="422"/>
    </row>
    <row r="2094" spans="1:10" ht="19.5" customHeight="1" thickBot="1" x14ac:dyDescent="0.3">
      <c r="C2094" s="418"/>
      <c r="D2094" s="6"/>
      <c r="E2094" s="6"/>
      <c r="F2094" s="6"/>
      <c r="G2094" s="6"/>
      <c r="H2094" s="422"/>
      <c r="I2094" s="422"/>
    </row>
    <row r="2095" spans="1:10" ht="19.5" customHeight="1" thickBot="1" x14ac:dyDescent="0.3">
      <c r="C2095" s="423" t="str">
        <f>$C$1879</f>
        <v>Série 5</v>
      </c>
      <c r="D2095" s="6"/>
      <c r="E2095" s="6"/>
      <c r="F2095" s="6"/>
      <c r="G2095" s="6"/>
      <c r="H2095" s="422"/>
      <c r="I2095" s="422"/>
    </row>
    <row r="2096" spans="1:10" ht="19.5" customHeight="1" thickBot="1" x14ac:dyDescent="0.3">
      <c r="A2096" s="6">
        <f>A2075+1</f>
        <v>108</v>
      </c>
      <c r="C2096" s="423" t="str">
        <f>VLOOKUP(A2096,nom,2,FALSE)</f>
        <v>?</v>
      </c>
      <c r="D2096" s="425"/>
      <c r="E2096" s="425">
        <v>1</v>
      </c>
      <c r="F2096" s="425">
        <v>2</v>
      </c>
      <c r="G2096" s="425">
        <v>3</v>
      </c>
      <c r="H2096" s="426" t="s">
        <v>129</v>
      </c>
      <c r="I2096" s="426" t="s">
        <v>130</v>
      </c>
    </row>
    <row r="2097" spans="3:10" ht="19.5" customHeight="1" x14ac:dyDescent="0.25">
      <c r="C2097" s="423"/>
      <c r="D2097" s="12" t="s">
        <v>131</v>
      </c>
      <c r="E2097" s="12"/>
      <c r="F2097" s="12"/>
      <c r="G2097" s="12"/>
      <c r="H2097" s="426"/>
      <c r="I2097" s="12"/>
    </row>
    <row r="2098" spans="3:10" ht="19.5" customHeight="1" x14ac:dyDescent="0.25">
      <c r="C2098" s="418"/>
      <c r="D2098" s="12" t="s">
        <v>132</v>
      </c>
      <c r="E2098" s="12"/>
      <c r="F2098" s="12"/>
      <c r="G2098" s="12"/>
      <c r="H2098" s="426"/>
      <c r="I2098" s="426"/>
    </row>
    <row r="2099" spans="3:10" ht="19.5" customHeight="1" x14ac:dyDescent="0.25">
      <c r="C2099" s="418"/>
      <c r="D2099" s="12" t="s">
        <v>133</v>
      </c>
      <c r="E2099" s="12"/>
      <c r="F2099" s="12"/>
      <c r="G2099" s="12"/>
      <c r="H2099" s="426"/>
      <c r="I2099" s="426"/>
    </row>
    <row r="2100" spans="3:10" ht="19.5" customHeight="1" x14ac:dyDescent="0.25">
      <c r="C2100" s="418"/>
      <c r="D2100" s="12" t="s">
        <v>134</v>
      </c>
      <c r="E2100" s="12"/>
      <c r="F2100" s="12"/>
      <c r="G2100" s="12"/>
      <c r="H2100" s="426"/>
      <c r="I2100" s="426"/>
    </row>
    <row r="2101" spans="3:10" ht="19.5" customHeight="1" x14ac:dyDescent="0.25">
      <c r="C2101" s="418"/>
      <c r="D2101" s="12" t="s">
        <v>135</v>
      </c>
      <c r="E2101" s="12"/>
      <c r="F2101" s="12"/>
      <c r="G2101" s="12"/>
      <c r="H2101" s="426"/>
      <c r="I2101" s="426"/>
    </row>
    <row r="2102" spans="3:10" ht="19.5" customHeight="1" x14ac:dyDescent="0.25">
      <c r="C2102" s="418"/>
      <c r="D2102" s="12" t="s">
        <v>136</v>
      </c>
      <c r="E2102" s="12"/>
      <c r="F2102" s="12"/>
      <c r="G2102" s="12"/>
      <c r="H2102" s="426"/>
      <c r="I2102" s="426"/>
      <c r="J2102" s="427"/>
    </row>
    <row r="2103" spans="3:10" ht="19.5" customHeight="1" x14ac:dyDescent="0.25">
      <c r="C2103" s="418"/>
      <c r="D2103" s="12" t="s">
        <v>137</v>
      </c>
      <c r="E2103" s="12"/>
      <c r="F2103" s="12"/>
      <c r="G2103" s="12"/>
      <c r="H2103" s="426"/>
      <c r="I2103" s="426"/>
      <c r="J2103" s="427"/>
    </row>
    <row r="2104" spans="3:10" ht="19.5" customHeight="1" x14ac:dyDescent="0.25">
      <c r="C2104" s="418"/>
      <c r="D2104" s="12" t="s">
        <v>138</v>
      </c>
      <c r="E2104" s="12"/>
      <c r="F2104" s="12"/>
      <c r="G2104" s="12"/>
      <c r="H2104" s="426"/>
      <c r="I2104" s="426"/>
      <c r="J2104" s="427"/>
    </row>
    <row r="2105" spans="3:10" ht="19.5" customHeight="1" x14ac:dyDescent="0.25">
      <c r="C2105" s="418"/>
      <c r="D2105" s="12" t="s">
        <v>139</v>
      </c>
      <c r="E2105" s="12"/>
      <c r="F2105" s="12"/>
      <c r="G2105" s="12"/>
      <c r="H2105" s="426"/>
      <c r="I2105" s="426"/>
      <c r="J2105" s="427"/>
    </row>
    <row r="2106" spans="3:10" ht="19.5" customHeight="1" x14ac:dyDescent="0.25">
      <c r="C2106" s="418"/>
      <c r="D2106" s="12" t="s">
        <v>140</v>
      </c>
      <c r="E2106" s="12"/>
      <c r="F2106" s="12"/>
      <c r="G2106" s="12"/>
      <c r="H2106" s="426"/>
      <c r="I2106" s="426"/>
    </row>
    <row r="2107" spans="3:10" ht="19.5" customHeight="1" x14ac:dyDescent="0.25">
      <c r="C2107" s="418"/>
      <c r="D2107" s="7"/>
      <c r="E2107" s="7"/>
      <c r="F2107" s="7"/>
      <c r="G2107" s="7"/>
      <c r="H2107" s="7"/>
      <c r="I2107" s="7"/>
    </row>
    <row r="2108" spans="3:10" ht="19.5" customHeight="1" x14ac:dyDescent="0.25">
      <c r="C2108" s="418"/>
      <c r="D2108" s="7"/>
      <c r="E2108" s="7"/>
      <c r="F2108" s="426" t="s">
        <v>129</v>
      </c>
      <c r="G2108" s="7"/>
      <c r="H2108" s="7"/>
      <c r="I2108" s="7"/>
    </row>
    <row r="2109" spans="3:10" ht="19.5" customHeight="1" x14ac:dyDescent="0.25">
      <c r="C2109" s="418"/>
      <c r="D2109" s="7"/>
      <c r="E2109" s="7"/>
      <c r="F2109" s="426"/>
      <c r="G2109" s="7"/>
      <c r="H2109" s="7"/>
      <c r="I2109" s="7"/>
    </row>
    <row r="2110" spans="3:10" ht="19.5" customHeight="1" x14ac:dyDescent="0.25">
      <c r="C2110" s="417" t="s">
        <v>128</v>
      </c>
      <c r="D2110" s="418"/>
      <c r="E2110" s="418"/>
      <c r="F2110" s="419"/>
      <c r="G2110" s="419"/>
      <c r="H2110" s="420"/>
      <c r="I2110" s="420"/>
    </row>
    <row r="2111" spans="3:10" ht="19.5" customHeight="1" x14ac:dyDescent="0.25">
      <c r="C2111" s="418"/>
      <c r="D2111" s="6"/>
      <c r="E2111" s="6"/>
      <c r="F2111" s="6"/>
      <c r="G2111" s="6"/>
      <c r="H2111" s="422"/>
      <c r="I2111" s="422"/>
    </row>
    <row r="2112" spans="3:10" ht="19.5" customHeight="1" thickBot="1" x14ac:dyDescent="0.3">
      <c r="C2112" s="418"/>
      <c r="D2112" s="6"/>
      <c r="E2112" s="6"/>
      <c r="F2112" s="6"/>
      <c r="G2112" s="6"/>
      <c r="H2112" s="422"/>
      <c r="I2112" s="422"/>
    </row>
    <row r="2113" spans="1:10" ht="19.5" customHeight="1" thickBot="1" x14ac:dyDescent="0.3">
      <c r="C2113" s="423" t="str">
        <f>$C$1879</f>
        <v>Série 5</v>
      </c>
      <c r="D2113" s="6"/>
      <c r="E2113" s="6"/>
      <c r="F2113" s="6"/>
      <c r="G2113" s="6"/>
      <c r="H2113" s="422"/>
      <c r="I2113" s="422"/>
    </row>
    <row r="2114" spans="1:10" ht="19.5" customHeight="1" thickBot="1" x14ac:dyDescent="0.3">
      <c r="A2114" s="6">
        <f>A2096+1</f>
        <v>109</v>
      </c>
      <c r="C2114" s="423" t="str">
        <f>VLOOKUP(A2114,nom,2,FALSE)</f>
        <v>?</v>
      </c>
      <c r="D2114" s="425"/>
      <c r="E2114" s="425">
        <v>1</v>
      </c>
      <c r="F2114" s="425">
        <v>2</v>
      </c>
      <c r="G2114" s="425">
        <v>3</v>
      </c>
      <c r="H2114" s="426" t="s">
        <v>129</v>
      </c>
      <c r="I2114" s="426" t="s">
        <v>130</v>
      </c>
    </row>
    <row r="2115" spans="1:10" ht="19.5" customHeight="1" x14ac:dyDescent="0.25">
      <c r="C2115" s="423"/>
      <c r="D2115" s="12" t="s">
        <v>131</v>
      </c>
      <c r="E2115" s="12"/>
      <c r="F2115" s="12"/>
      <c r="G2115" s="12"/>
      <c r="H2115" s="426"/>
      <c r="I2115" s="12"/>
    </row>
    <row r="2116" spans="1:10" ht="19.5" customHeight="1" x14ac:dyDescent="0.25">
      <c r="C2116" s="418"/>
      <c r="D2116" s="12" t="s">
        <v>132</v>
      </c>
      <c r="E2116" s="12"/>
      <c r="F2116" s="12"/>
      <c r="G2116" s="12"/>
      <c r="H2116" s="426"/>
      <c r="I2116" s="426"/>
    </row>
    <row r="2117" spans="1:10" ht="19.5" customHeight="1" x14ac:dyDescent="0.25">
      <c r="C2117" s="418"/>
      <c r="D2117" s="12" t="s">
        <v>133</v>
      </c>
      <c r="E2117" s="12"/>
      <c r="F2117" s="12"/>
      <c r="G2117" s="12"/>
      <c r="H2117" s="426"/>
      <c r="I2117" s="426"/>
    </row>
    <row r="2118" spans="1:10" ht="19.5" customHeight="1" x14ac:dyDescent="0.25">
      <c r="C2118" s="418"/>
      <c r="D2118" s="12" t="s">
        <v>134</v>
      </c>
      <c r="E2118" s="12"/>
      <c r="F2118" s="12"/>
      <c r="G2118" s="12"/>
      <c r="H2118" s="426"/>
      <c r="I2118" s="426"/>
    </row>
    <row r="2119" spans="1:10" ht="19.5" customHeight="1" x14ac:dyDescent="0.25">
      <c r="C2119" s="418"/>
      <c r="D2119" s="12" t="s">
        <v>135</v>
      </c>
      <c r="E2119" s="12"/>
      <c r="F2119" s="12"/>
      <c r="G2119" s="12"/>
      <c r="H2119" s="426"/>
      <c r="I2119" s="426"/>
    </row>
    <row r="2120" spans="1:10" ht="19.5" customHeight="1" x14ac:dyDescent="0.25">
      <c r="C2120" s="418"/>
      <c r="D2120" s="12" t="s">
        <v>136</v>
      </c>
      <c r="E2120" s="12"/>
      <c r="F2120" s="12"/>
      <c r="G2120" s="12"/>
      <c r="H2120" s="426"/>
      <c r="I2120" s="426"/>
      <c r="J2120" s="427"/>
    </row>
    <row r="2121" spans="1:10" ht="19.5" customHeight="1" x14ac:dyDescent="0.25">
      <c r="C2121" s="418"/>
      <c r="D2121" s="12" t="s">
        <v>137</v>
      </c>
      <c r="E2121" s="12"/>
      <c r="F2121" s="12"/>
      <c r="G2121" s="12"/>
      <c r="H2121" s="426"/>
      <c r="I2121" s="426"/>
      <c r="J2121" s="427"/>
    </row>
    <row r="2122" spans="1:10" ht="19.5" customHeight="1" x14ac:dyDescent="0.25">
      <c r="C2122" s="418"/>
      <c r="D2122" s="12" t="s">
        <v>138</v>
      </c>
      <c r="E2122" s="12"/>
      <c r="F2122" s="12"/>
      <c r="G2122" s="12"/>
      <c r="H2122" s="426"/>
      <c r="I2122" s="426"/>
      <c r="J2122" s="427"/>
    </row>
    <row r="2123" spans="1:10" ht="19.5" customHeight="1" x14ac:dyDescent="0.25">
      <c r="C2123" s="418"/>
      <c r="D2123" s="12" t="s">
        <v>139</v>
      </c>
      <c r="E2123" s="12"/>
      <c r="F2123" s="12"/>
      <c r="G2123" s="12"/>
      <c r="H2123" s="426"/>
      <c r="I2123" s="426"/>
      <c r="J2123" s="427"/>
    </row>
    <row r="2124" spans="1:10" ht="19.5" customHeight="1" x14ac:dyDescent="0.25">
      <c r="C2124" s="418"/>
      <c r="D2124" s="12" t="s">
        <v>140</v>
      </c>
      <c r="E2124" s="12"/>
      <c r="F2124" s="12"/>
      <c r="G2124" s="12"/>
      <c r="H2124" s="426"/>
      <c r="I2124" s="426"/>
    </row>
    <row r="2125" spans="1:10" ht="19.5" customHeight="1" x14ac:dyDescent="0.25">
      <c r="C2125" s="418"/>
      <c r="D2125" s="7"/>
      <c r="E2125" s="7"/>
      <c r="F2125" s="7"/>
      <c r="G2125" s="7"/>
      <c r="H2125" s="7"/>
      <c r="I2125" s="7"/>
    </row>
    <row r="2126" spans="1:10" ht="19.5" customHeight="1" x14ac:dyDescent="0.25">
      <c r="C2126" s="418"/>
      <c r="D2126" s="7"/>
      <c r="E2126" s="7"/>
      <c r="F2126" s="426" t="s">
        <v>129</v>
      </c>
      <c r="G2126" s="7"/>
      <c r="H2126" s="7"/>
      <c r="I2126" s="7"/>
    </row>
    <row r="2127" spans="1:10" ht="19.5" customHeight="1" x14ac:dyDescent="0.25">
      <c r="C2127" s="418"/>
      <c r="D2127" s="7"/>
      <c r="E2127" s="7"/>
      <c r="F2127" s="426"/>
      <c r="G2127" s="7"/>
      <c r="H2127" s="7"/>
      <c r="I2127" s="7"/>
    </row>
    <row r="2128" spans="1:10" ht="19.5" customHeight="1" x14ac:dyDescent="0.25">
      <c r="C2128" s="418"/>
      <c r="D2128" s="7"/>
      <c r="E2128" s="7"/>
      <c r="F2128" s="7"/>
      <c r="G2128" s="7"/>
      <c r="H2128" s="7"/>
      <c r="I2128" s="7"/>
    </row>
    <row r="2129" spans="1:10" ht="19.5" customHeight="1" x14ac:dyDescent="0.25">
      <c r="C2129" s="418"/>
      <c r="D2129" s="7"/>
      <c r="E2129" s="7"/>
      <c r="F2129" s="7"/>
      <c r="G2129" s="7"/>
      <c r="H2129" s="7"/>
      <c r="I2129" s="7"/>
    </row>
    <row r="2130" spans="1:10" ht="19.5" customHeight="1" x14ac:dyDescent="0.25">
      <c r="H2130" s="421"/>
      <c r="I2130" s="421"/>
    </row>
    <row r="2131" spans="1:10" ht="19.5" customHeight="1" x14ac:dyDescent="0.25">
      <c r="C2131" s="417" t="s">
        <v>128</v>
      </c>
      <c r="D2131" s="418"/>
      <c r="E2131" s="418"/>
      <c r="F2131" s="419"/>
      <c r="G2131" s="419"/>
      <c r="H2131" s="420"/>
      <c r="I2131" s="420"/>
    </row>
    <row r="2132" spans="1:10" ht="19.5" customHeight="1" x14ac:dyDescent="0.25">
      <c r="C2132" s="418"/>
      <c r="D2132" s="6"/>
      <c r="E2132" s="6"/>
      <c r="F2132" s="6"/>
      <c r="G2132" s="6"/>
      <c r="H2132" s="422"/>
      <c r="I2132" s="422"/>
    </row>
    <row r="2133" spans="1:10" ht="19.5" customHeight="1" thickBot="1" x14ac:dyDescent="0.3">
      <c r="C2133" s="418"/>
      <c r="D2133" s="6"/>
      <c r="E2133" s="6"/>
      <c r="F2133" s="6"/>
      <c r="G2133" s="6"/>
      <c r="H2133" s="422"/>
      <c r="I2133" s="422"/>
    </row>
    <row r="2134" spans="1:10" ht="19.5" customHeight="1" thickBot="1" x14ac:dyDescent="0.3">
      <c r="C2134" s="423" t="str">
        <f>$C$1879</f>
        <v>Série 5</v>
      </c>
      <c r="D2134" s="6"/>
      <c r="E2134" s="6"/>
      <c r="F2134" s="6"/>
      <c r="G2134" s="6"/>
      <c r="H2134" s="422"/>
      <c r="I2134" s="422"/>
    </row>
    <row r="2135" spans="1:10" ht="19.5" customHeight="1" thickBot="1" x14ac:dyDescent="0.3">
      <c r="A2135" s="6">
        <f>A2114+1</f>
        <v>110</v>
      </c>
      <c r="C2135" s="423" t="str">
        <f>VLOOKUP(A2135,nom,2,FALSE)</f>
        <v>?</v>
      </c>
      <c r="D2135" s="425"/>
      <c r="E2135" s="425">
        <v>1</v>
      </c>
      <c r="F2135" s="425">
        <v>2</v>
      </c>
      <c r="G2135" s="425">
        <v>3</v>
      </c>
      <c r="H2135" s="426" t="s">
        <v>129</v>
      </c>
      <c r="I2135" s="426" t="s">
        <v>130</v>
      </c>
    </row>
    <row r="2136" spans="1:10" ht="19.5" customHeight="1" x14ac:dyDescent="0.25">
      <c r="C2136" s="423"/>
      <c r="D2136" s="12" t="s">
        <v>131</v>
      </c>
      <c r="E2136" s="12"/>
      <c r="F2136" s="12"/>
      <c r="G2136" s="12"/>
      <c r="H2136" s="426"/>
      <c r="I2136" s="12"/>
    </row>
    <row r="2137" spans="1:10" ht="19.5" customHeight="1" x14ac:dyDescent="0.25">
      <c r="C2137" s="418"/>
      <c r="D2137" s="12" t="s">
        <v>132</v>
      </c>
      <c r="E2137" s="12"/>
      <c r="F2137" s="12"/>
      <c r="G2137" s="12"/>
      <c r="H2137" s="426"/>
      <c r="I2137" s="426"/>
    </row>
    <row r="2138" spans="1:10" ht="19.5" customHeight="1" x14ac:dyDescent="0.25">
      <c r="C2138" s="418"/>
      <c r="D2138" s="12" t="s">
        <v>133</v>
      </c>
      <c r="E2138" s="12"/>
      <c r="F2138" s="12"/>
      <c r="G2138" s="12"/>
      <c r="H2138" s="426"/>
      <c r="I2138" s="426"/>
    </row>
    <row r="2139" spans="1:10" ht="19.5" customHeight="1" x14ac:dyDescent="0.25">
      <c r="C2139" s="418"/>
      <c r="D2139" s="12" t="s">
        <v>134</v>
      </c>
      <c r="E2139" s="12"/>
      <c r="F2139" s="12"/>
      <c r="G2139" s="12"/>
      <c r="H2139" s="426"/>
      <c r="I2139" s="426"/>
    </row>
    <row r="2140" spans="1:10" ht="19.5" customHeight="1" x14ac:dyDescent="0.25">
      <c r="C2140" s="418"/>
      <c r="D2140" s="12" t="s">
        <v>135</v>
      </c>
      <c r="E2140" s="12"/>
      <c r="F2140" s="12"/>
      <c r="G2140" s="12"/>
      <c r="H2140" s="426"/>
      <c r="I2140" s="426"/>
    </row>
    <row r="2141" spans="1:10" ht="19.5" customHeight="1" x14ac:dyDescent="0.25">
      <c r="C2141" s="418"/>
      <c r="D2141" s="12" t="s">
        <v>136</v>
      </c>
      <c r="E2141" s="12"/>
      <c r="F2141" s="12"/>
      <c r="G2141" s="12"/>
      <c r="H2141" s="426"/>
      <c r="I2141" s="426"/>
      <c r="J2141" s="427"/>
    </row>
    <row r="2142" spans="1:10" ht="19.5" customHeight="1" x14ac:dyDescent="0.25">
      <c r="C2142" s="418"/>
      <c r="D2142" s="12" t="s">
        <v>137</v>
      </c>
      <c r="E2142" s="12"/>
      <c r="F2142" s="12"/>
      <c r="G2142" s="12"/>
      <c r="H2142" s="426"/>
      <c r="I2142" s="426"/>
      <c r="J2142" s="427"/>
    </row>
    <row r="2143" spans="1:10" ht="19.5" customHeight="1" x14ac:dyDescent="0.25">
      <c r="C2143" s="418"/>
      <c r="D2143" s="12" t="s">
        <v>138</v>
      </c>
      <c r="E2143" s="12"/>
      <c r="F2143" s="12"/>
      <c r="G2143" s="12"/>
      <c r="H2143" s="426"/>
      <c r="I2143" s="426"/>
      <c r="J2143" s="427"/>
    </row>
    <row r="2144" spans="1:10" ht="19.5" customHeight="1" x14ac:dyDescent="0.25">
      <c r="C2144" s="418"/>
      <c r="D2144" s="12" t="s">
        <v>139</v>
      </c>
      <c r="E2144" s="12"/>
      <c r="F2144" s="12"/>
      <c r="G2144" s="12"/>
      <c r="H2144" s="426"/>
      <c r="I2144" s="426"/>
      <c r="J2144" s="427"/>
    </row>
    <row r="2145" spans="1:10" ht="19.5" customHeight="1" x14ac:dyDescent="0.25">
      <c r="C2145" s="418"/>
      <c r="D2145" s="12" t="s">
        <v>140</v>
      </c>
      <c r="E2145" s="12"/>
      <c r="F2145" s="12"/>
      <c r="G2145" s="12"/>
      <c r="H2145" s="426"/>
      <c r="I2145" s="426"/>
    </row>
    <row r="2146" spans="1:10" ht="19.5" customHeight="1" x14ac:dyDescent="0.25">
      <c r="C2146" s="418"/>
      <c r="D2146" s="7"/>
      <c r="E2146" s="7"/>
      <c r="F2146" s="7"/>
      <c r="G2146" s="7"/>
      <c r="H2146" s="7"/>
      <c r="I2146" s="7"/>
    </row>
    <row r="2147" spans="1:10" ht="19.5" customHeight="1" x14ac:dyDescent="0.25">
      <c r="C2147" s="418"/>
      <c r="D2147" s="7"/>
      <c r="E2147" s="7"/>
      <c r="F2147" s="426" t="s">
        <v>129</v>
      </c>
      <c r="G2147" s="7"/>
      <c r="H2147" s="7"/>
      <c r="I2147" s="7"/>
    </row>
    <row r="2148" spans="1:10" ht="19.5" customHeight="1" x14ac:dyDescent="0.25">
      <c r="C2148" s="418"/>
      <c r="D2148" s="7"/>
      <c r="E2148" s="7"/>
      <c r="F2148" s="426"/>
      <c r="G2148" s="7"/>
      <c r="H2148" s="7"/>
      <c r="I2148" s="7"/>
    </row>
    <row r="2149" spans="1:10" ht="19.5" customHeight="1" x14ac:dyDescent="0.25">
      <c r="C2149" s="417" t="s">
        <v>128</v>
      </c>
      <c r="D2149" s="418"/>
      <c r="E2149" s="418"/>
      <c r="F2149" s="419"/>
      <c r="G2149" s="419"/>
      <c r="H2149" s="420"/>
      <c r="I2149" s="420"/>
    </row>
    <row r="2150" spans="1:10" ht="19.5" customHeight="1" x14ac:dyDescent="0.25">
      <c r="C2150" s="418"/>
      <c r="D2150" s="6"/>
      <c r="E2150" s="6"/>
      <c r="F2150" s="6"/>
      <c r="G2150" s="6"/>
      <c r="H2150" s="422"/>
      <c r="I2150" s="422"/>
    </row>
    <row r="2151" spans="1:10" ht="19.5" customHeight="1" thickBot="1" x14ac:dyDescent="0.3">
      <c r="C2151" s="418"/>
      <c r="D2151" s="6"/>
      <c r="E2151" s="6"/>
      <c r="F2151" s="6"/>
      <c r="G2151" s="6"/>
      <c r="H2151" s="422"/>
      <c r="I2151" s="422"/>
    </row>
    <row r="2152" spans="1:10" ht="19.5" customHeight="1" thickBot="1" x14ac:dyDescent="0.3">
      <c r="C2152" s="423" t="str">
        <f>$C$1879</f>
        <v>Série 5</v>
      </c>
      <c r="D2152" s="6"/>
      <c r="E2152" s="6"/>
      <c r="F2152" s="6"/>
      <c r="G2152" s="6"/>
      <c r="H2152" s="422"/>
      <c r="I2152" s="422"/>
    </row>
    <row r="2153" spans="1:10" ht="19.5" customHeight="1" thickBot="1" x14ac:dyDescent="0.3">
      <c r="A2153" s="6">
        <f>A2135+1</f>
        <v>111</v>
      </c>
      <c r="C2153" s="423" t="str">
        <f>VLOOKUP(A2153,nom,2,FALSE)</f>
        <v>?</v>
      </c>
      <c r="D2153" s="425"/>
      <c r="E2153" s="425">
        <v>1</v>
      </c>
      <c r="F2153" s="425">
        <v>2</v>
      </c>
      <c r="G2153" s="425">
        <v>3</v>
      </c>
      <c r="H2153" s="426" t="s">
        <v>129</v>
      </c>
      <c r="I2153" s="426" t="s">
        <v>130</v>
      </c>
    </row>
    <row r="2154" spans="1:10" ht="19.5" customHeight="1" x14ac:dyDescent="0.25">
      <c r="C2154" s="423"/>
      <c r="D2154" s="12" t="s">
        <v>131</v>
      </c>
      <c r="E2154" s="12"/>
      <c r="F2154" s="12"/>
      <c r="G2154" s="12"/>
      <c r="H2154" s="426"/>
      <c r="I2154" s="12"/>
    </row>
    <row r="2155" spans="1:10" ht="19.5" customHeight="1" x14ac:dyDescent="0.25">
      <c r="C2155" s="418"/>
      <c r="D2155" s="12" t="s">
        <v>132</v>
      </c>
      <c r="E2155" s="12"/>
      <c r="F2155" s="12"/>
      <c r="G2155" s="12"/>
      <c r="H2155" s="426"/>
      <c r="I2155" s="426"/>
    </row>
    <row r="2156" spans="1:10" ht="19.5" customHeight="1" x14ac:dyDescent="0.25">
      <c r="C2156" s="418"/>
      <c r="D2156" s="12" t="s">
        <v>133</v>
      </c>
      <c r="E2156" s="12"/>
      <c r="F2156" s="12"/>
      <c r="G2156" s="12"/>
      <c r="H2156" s="426"/>
      <c r="I2156" s="426"/>
    </row>
    <row r="2157" spans="1:10" ht="19.5" customHeight="1" x14ac:dyDescent="0.25">
      <c r="C2157" s="418"/>
      <c r="D2157" s="12" t="s">
        <v>134</v>
      </c>
      <c r="E2157" s="12"/>
      <c r="F2157" s="12"/>
      <c r="G2157" s="12"/>
      <c r="H2157" s="426"/>
      <c r="I2157" s="426"/>
    </row>
    <row r="2158" spans="1:10" ht="19.5" customHeight="1" x14ac:dyDescent="0.25">
      <c r="C2158" s="418"/>
      <c r="D2158" s="12" t="s">
        <v>135</v>
      </c>
      <c r="E2158" s="12"/>
      <c r="F2158" s="12"/>
      <c r="G2158" s="12"/>
      <c r="H2158" s="426"/>
      <c r="I2158" s="426"/>
    </row>
    <row r="2159" spans="1:10" ht="19.5" customHeight="1" x14ac:dyDescent="0.25">
      <c r="C2159" s="418"/>
      <c r="D2159" s="12" t="s">
        <v>136</v>
      </c>
      <c r="E2159" s="12"/>
      <c r="F2159" s="12"/>
      <c r="G2159" s="12"/>
      <c r="H2159" s="426"/>
      <c r="I2159" s="426"/>
      <c r="J2159" s="427"/>
    </row>
    <row r="2160" spans="1:10" ht="19.5" customHeight="1" x14ac:dyDescent="0.25">
      <c r="C2160" s="418"/>
      <c r="D2160" s="12" t="s">
        <v>137</v>
      </c>
      <c r="E2160" s="12"/>
      <c r="F2160" s="12"/>
      <c r="G2160" s="12"/>
      <c r="H2160" s="426"/>
      <c r="I2160" s="426"/>
      <c r="J2160" s="427"/>
    </row>
    <row r="2161" spans="1:10" ht="19.5" customHeight="1" x14ac:dyDescent="0.25">
      <c r="C2161" s="418"/>
      <c r="D2161" s="12" t="s">
        <v>138</v>
      </c>
      <c r="E2161" s="12"/>
      <c r="F2161" s="12"/>
      <c r="G2161" s="12"/>
      <c r="H2161" s="426"/>
      <c r="I2161" s="426"/>
      <c r="J2161" s="427"/>
    </row>
    <row r="2162" spans="1:10" ht="19.5" customHeight="1" x14ac:dyDescent="0.25">
      <c r="C2162" s="418"/>
      <c r="D2162" s="12" t="s">
        <v>139</v>
      </c>
      <c r="E2162" s="12"/>
      <c r="F2162" s="12"/>
      <c r="G2162" s="12"/>
      <c r="H2162" s="426"/>
      <c r="I2162" s="426"/>
      <c r="J2162" s="427"/>
    </row>
    <row r="2163" spans="1:10" ht="19.5" customHeight="1" x14ac:dyDescent="0.25">
      <c r="C2163" s="418"/>
      <c r="D2163" s="12" t="s">
        <v>140</v>
      </c>
      <c r="E2163" s="12"/>
      <c r="F2163" s="12"/>
      <c r="G2163" s="12"/>
      <c r="H2163" s="426"/>
      <c r="I2163" s="426"/>
    </row>
    <row r="2164" spans="1:10" ht="19.5" customHeight="1" x14ac:dyDescent="0.25">
      <c r="C2164" s="418"/>
      <c r="D2164" s="7"/>
      <c r="E2164" s="7"/>
      <c r="F2164" s="7"/>
      <c r="G2164" s="7"/>
      <c r="H2164" s="7"/>
      <c r="I2164" s="7"/>
    </row>
    <row r="2165" spans="1:10" ht="19.5" customHeight="1" x14ac:dyDescent="0.25">
      <c r="C2165" s="418"/>
      <c r="D2165" s="7"/>
      <c r="E2165" s="7"/>
      <c r="F2165" s="426" t="s">
        <v>129</v>
      </c>
      <c r="G2165" s="7"/>
      <c r="H2165" s="7"/>
      <c r="I2165" s="7"/>
    </row>
    <row r="2166" spans="1:10" ht="19.5" customHeight="1" x14ac:dyDescent="0.25">
      <c r="C2166" s="418"/>
      <c r="D2166" s="7"/>
      <c r="E2166" s="7"/>
      <c r="F2166" s="426"/>
      <c r="G2166" s="7"/>
      <c r="H2166" s="7"/>
      <c r="I2166" s="7"/>
    </row>
    <row r="2167" spans="1:10" ht="19.5" customHeight="1" x14ac:dyDescent="0.25">
      <c r="C2167" s="418"/>
      <c r="D2167" s="7"/>
      <c r="E2167" s="7"/>
      <c r="F2167" s="7"/>
      <c r="G2167" s="7"/>
      <c r="H2167" s="7"/>
      <c r="I2167" s="7"/>
    </row>
    <row r="2168" spans="1:10" ht="19.5" customHeight="1" x14ac:dyDescent="0.25">
      <c r="C2168" s="418"/>
      <c r="D2168" s="7"/>
      <c r="E2168" s="7"/>
      <c r="F2168" s="7"/>
      <c r="G2168" s="7"/>
      <c r="H2168" s="7"/>
      <c r="I2168" s="7"/>
    </row>
    <row r="2169" spans="1:10" ht="19.5" customHeight="1" x14ac:dyDescent="0.25">
      <c r="H2169" s="421"/>
      <c r="I2169" s="421"/>
    </row>
    <row r="2170" spans="1:10" ht="19.5" customHeight="1" x14ac:dyDescent="0.25">
      <c r="C2170" s="417" t="s">
        <v>128</v>
      </c>
      <c r="D2170" s="418"/>
      <c r="E2170" s="418"/>
      <c r="F2170" s="419"/>
      <c r="G2170" s="419"/>
      <c r="H2170" s="420"/>
      <c r="I2170" s="420"/>
    </row>
    <row r="2171" spans="1:10" ht="19.5" customHeight="1" x14ac:dyDescent="0.25">
      <c r="C2171" s="418"/>
      <c r="D2171" s="6"/>
      <c r="E2171" s="6"/>
      <c r="F2171" s="6"/>
      <c r="G2171" s="6"/>
      <c r="H2171" s="422"/>
      <c r="I2171" s="422"/>
    </row>
    <row r="2172" spans="1:10" ht="19.5" customHeight="1" thickBot="1" x14ac:dyDescent="0.3">
      <c r="C2172" s="418"/>
      <c r="D2172" s="6"/>
      <c r="E2172" s="6"/>
      <c r="F2172" s="6"/>
      <c r="G2172" s="6"/>
      <c r="H2172" s="422"/>
      <c r="I2172" s="422"/>
    </row>
    <row r="2173" spans="1:10" ht="19.5" customHeight="1" thickBot="1" x14ac:dyDescent="0.3">
      <c r="C2173" s="423" t="str">
        <f>$C$1879</f>
        <v>Série 5</v>
      </c>
      <c r="D2173" s="6"/>
      <c r="E2173" s="6"/>
      <c r="F2173" s="6"/>
      <c r="G2173" s="6"/>
      <c r="H2173" s="422"/>
      <c r="I2173" s="422"/>
    </row>
    <row r="2174" spans="1:10" ht="19.5" customHeight="1" thickBot="1" x14ac:dyDescent="0.3">
      <c r="A2174" s="6">
        <f>A2153+1</f>
        <v>112</v>
      </c>
      <c r="C2174" s="423" t="str">
        <f>VLOOKUP(A2174,nom,2,FALSE)</f>
        <v>?</v>
      </c>
      <c r="D2174" s="425"/>
      <c r="E2174" s="425">
        <v>1</v>
      </c>
      <c r="F2174" s="425">
        <v>2</v>
      </c>
      <c r="G2174" s="425">
        <v>3</v>
      </c>
      <c r="H2174" s="426" t="s">
        <v>129</v>
      </c>
      <c r="I2174" s="426" t="s">
        <v>130</v>
      </c>
    </row>
    <row r="2175" spans="1:10" ht="19.5" customHeight="1" x14ac:dyDescent="0.25">
      <c r="C2175" s="423"/>
      <c r="D2175" s="12" t="s">
        <v>131</v>
      </c>
      <c r="E2175" s="12"/>
      <c r="F2175" s="12"/>
      <c r="G2175" s="12"/>
      <c r="H2175" s="426"/>
      <c r="I2175" s="12"/>
    </row>
    <row r="2176" spans="1:10" ht="19.5" customHeight="1" x14ac:dyDescent="0.25">
      <c r="C2176" s="418"/>
      <c r="D2176" s="12" t="s">
        <v>132</v>
      </c>
      <c r="E2176" s="12"/>
      <c r="F2176" s="12"/>
      <c r="G2176" s="12"/>
      <c r="H2176" s="426"/>
      <c r="I2176" s="426"/>
    </row>
    <row r="2177" spans="1:10" ht="19.5" customHeight="1" x14ac:dyDescent="0.25">
      <c r="C2177" s="418"/>
      <c r="D2177" s="12" t="s">
        <v>133</v>
      </c>
      <c r="E2177" s="12"/>
      <c r="F2177" s="12"/>
      <c r="G2177" s="12"/>
      <c r="H2177" s="426"/>
      <c r="I2177" s="426"/>
    </row>
    <row r="2178" spans="1:10" ht="19.5" customHeight="1" x14ac:dyDescent="0.25">
      <c r="C2178" s="418"/>
      <c r="D2178" s="12" t="s">
        <v>134</v>
      </c>
      <c r="E2178" s="12"/>
      <c r="F2178" s="12"/>
      <c r="G2178" s="12"/>
      <c r="H2178" s="426"/>
      <c r="I2178" s="426"/>
    </row>
    <row r="2179" spans="1:10" ht="19.5" customHeight="1" x14ac:dyDescent="0.25">
      <c r="C2179" s="418"/>
      <c r="D2179" s="12" t="s">
        <v>135</v>
      </c>
      <c r="E2179" s="12"/>
      <c r="F2179" s="12"/>
      <c r="G2179" s="12"/>
      <c r="H2179" s="426"/>
      <c r="I2179" s="426"/>
    </row>
    <row r="2180" spans="1:10" ht="19.5" customHeight="1" x14ac:dyDescent="0.25">
      <c r="C2180" s="418"/>
      <c r="D2180" s="12" t="s">
        <v>136</v>
      </c>
      <c r="E2180" s="12"/>
      <c r="F2180" s="12"/>
      <c r="G2180" s="12"/>
      <c r="H2180" s="426"/>
      <c r="I2180" s="426"/>
      <c r="J2180" s="427"/>
    </row>
    <row r="2181" spans="1:10" ht="19.5" customHeight="1" x14ac:dyDescent="0.25">
      <c r="C2181" s="418"/>
      <c r="D2181" s="12" t="s">
        <v>137</v>
      </c>
      <c r="E2181" s="12"/>
      <c r="F2181" s="12"/>
      <c r="G2181" s="12"/>
      <c r="H2181" s="426"/>
      <c r="I2181" s="426"/>
      <c r="J2181" s="427"/>
    </row>
    <row r="2182" spans="1:10" ht="19.5" customHeight="1" x14ac:dyDescent="0.25">
      <c r="C2182" s="418"/>
      <c r="D2182" s="12" t="s">
        <v>138</v>
      </c>
      <c r="E2182" s="12"/>
      <c r="F2182" s="12"/>
      <c r="G2182" s="12"/>
      <c r="H2182" s="426"/>
      <c r="I2182" s="426"/>
      <c r="J2182" s="427"/>
    </row>
    <row r="2183" spans="1:10" ht="19.5" customHeight="1" x14ac:dyDescent="0.25">
      <c r="C2183" s="418"/>
      <c r="D2183" s="12" t="s">
        <v>139</v>
      </c>
      <c r="E2183" s="12"/>
      <c r="F2183" s="12"/>
      <c r="G2183" s="12"/>
      <c r="H2183" s="426"/>
      <c r="I2183" s="426"/>
      <c r="J2183" s="427"/>
    </row>
    <row r="2184" spans="1:10" ht="19.5" customHeight="1" x14ac:dyDescent="0.25">
      <c r="C2184" s="418"/>
      <c r="D2184" s="12" t="s">
        <v>140</v>
      </c>
      <c r="E2184" s="12"/>
      <c r="F2184" s="12"/>
      <c r="G2184" s="12"/>
      <c r="H2184" s="426"/>
      <c r="I2184" s="426"/>
    </row>
    <row r="2185" spans="1:10" ht="19.5" customHeight="1" x14ac:dyDescent="0.25">
      <c r="C2185" s="418"/>
      <c r="D2185" s="7"/>
      <c r="E2185" s="7"/>
      <c r="F2185" s="7"/>
      <c r="G2185" s="7"/>
      <c r="H2185" s="7"/>
      <c r="I2185" s="7"/>
    </row>
    <row r="2186" spans="1:10" ht="19.5" customHeight="1" x14ac:dyDescent="0.25">
      <c r="C2186" s="418"/>
      <c r="D2186" s="7"/>
      <c r="E2186" s="7"/>
      <c r="F2186" s="426" t="s">
        <v>129</v>
      </c>
      <c r="G2186" s="7"/>
      <c r="H2186" s="7"/>
      <c r="I2186" s="7"/>
    </row>
    <row r="2187" spans="1:10" ht="19.5" customHeight="1" x14ac:dyDescent="0.25">
      <c r="C2187" s="418"/>
      <c r="D2187" s="7"/>
      <c r="E2187" s="7"/>
      <c r="F2187" s="426"/>
      <c r="G2187" s="7"/>
      <c r="H2187" s="7"/>
      <c r="I2187" s="7"/>
    </row>
    <row r="2188" spans="1:10" ht="19.5" customHeight="1" x14ac:dyDescent="0.25">
      <c r="C2188" s="417" t="s">
        <v>128</v>
      </c>
      <c r="D2188" s="418"/>
      <c r="E2188" s="418"/>
      <c r="F2188" s="419"/>
      <c r="G2188" s="419"/>
      <c r="H2188" s="420"/>
      <c r="I2188" s="420"/>
    </row>
    <row r="2189" spans="1:10" ht="19.5" customHeight="1" x14ac:dyDescent="0.25">
      <c r="C2189" s="418"/>
      <c r="D2189" s="6"/>
      <c r="E2189" s="6"/>
      <c r="F2189" s="6"/>
      <c r="G2189" s="6"/>
      <c r="H2189" s="422"/>
      <c r="I2189" s="422"/>
    </row>
    <row r="2190" spans="1:10" ht="19.5" customHeight="1" thickBot="1" x14ac:dyDescent="0.3">
      <c r="C2190" s="418"/>
      <c r="D2190" s="6"/>
      <c r="E2190" s="6"/>
      <c r="F2190" s="6"/>
      <c r="G2190" s="6"/>
      <c r="H2190" s="422"/>
      <c r="I2190" s="422"/>
    </row>
    <row r="2191" spans="1:10" ht="19.5" customHeight="1" thickBot="1" x14ac:dyDescent="0.3">
      <c r="C2191" s="423" t="str">
        <f>$C$1879</f>
        <v>Série 5</v>
      </c>
      <c r="D2191" s="6"/>
      <c r="E2191" s="6"/>
      <c r="F2191" s="6"/>
      <c r="G2191" s="6"/>
      <c r="H2191" s="422"/>
      <c r="I2191" s="422"/>
    </row>
    <row r="2192" spans="1:10" ht="19.5" customHeight="1" thickBot="1" x14ac:dyDescent="0.3">
      <c r="A2192" s="6">
        <f>A2174+1</f>
        <v>113</v>
      </c>
      <c r="C2192" s="423" t="str">
        <f>VLOOKUP(A2192,nom,2,FALSE)</f>
        <v>?</v>
      </c>
      <c r="D2192" s="425"/>
      <c r="E2192" s="425">
        <v>1</v>
      </c>
      <c r="F2192" s="425">
        <v>2</v>
      </c>
      <c r="G2192" s="425">
        <v>3</v>
      </c>
      <c r="H2192" s="426" t="s">
        <v>129</v>
      </c>
      <c r="I2192" s="426" t="s">
        <v>130</v>
      </c>
    </row>
    <row r="2193" spans="3:10" ht="19.5" customHeight="1" x14ac:dyDescent="0.25">
      <c r="C2193" s="423"/>
      <c r="D2193" s="12" t="s">
        <v>131</v>
      </c>
      <c r="E2193" s="12"/>
      <c r="F2193" s="12"/>
      <c r="G2193" s="12"/>
      <c r="H2193" s="426"/>
      <c r="I2193" s="12"/>
    </row>
    <row r="2194" spans="3:10" ht="19.5" customHeight="1" x14ac:dyDescent="0.25">
      <c r="C2194" s="418"/>
      <c r="D2194" s="12" t="s">
        <v>132</v>
      </c>
      <c r="E2194" s="12"/>
      <c r="F2194" s="12"/>
      <c r="G2194" s="12"/>
      <c r="H2194" s="426"/>
      <c r="I2194" s="426"/>
    </row>
    <row r="2195" spans="3:10" ht="19.5" customHeight="1" x14ac:dyDescent="0.25">
      <c r="C2195" s="418"/>
      <c r="D2195" s="12" t="s">
        <v>133</v>
      </c>
      <c r="E2195" s="12"/>
      <c r="F2195" s="12"/>
      <c r="G2195" s="12"/>
      <c r="H2195" s="426"/>
      <c r="I2195" s="426"/>
    </row>
    <row r="2196" spans="3:10" ht="19.5" customHeight="1" x14ac:dyDescent="0.25">
      <c r="C2196" s="418"/>
      <c r="D2196" s="12" t="s">
        <v>134</v>
      </c>
      <c r="E2196" s="12"/>
      <c r="F2196" s="12"/>
      <c r="G2196" s="12"/>
      <c r="H2196" s="426"/>
      <c r="I2196" s="426"/>
    </row>
    <row r="2197" spans="3:10" ht="19.5" customHeight="1" x14ac:dyDescent="0.25">
      <c r="C2197" s="418"/>
      <c r="D2197" s="12" t="s">
        <v>135</v>
      </c>
      <c r="E2197" s="12"/>
      <c r="F2197" s="12"/>
      <c r="G2197" s="12"/>
      <c r="H2197" s="426"/>
      <c r="I2197" s="426"/>
    </row>
    <row r="2198" spans="3:10" ht="19.5" customHeight="1" x14ac:dyDescent="0.25">
      <c r="C2198" s="418"/>
      <c r="D2198" s="12" t="s">
        <v>136</v>
      </c>
      <c r="E2198" s="12"/>
      <c r="F2198" s="12"/>
      <c r="G2198" s="12"/>
      <c r="H2198" s="426"/>
      <c r="I2198" s="426"/>
      <c r="J2198" s="427"/>
    </row>
    <row r="2199" spans="3:10" ht="19.5" customHeight="1" x14ac:dyDescent="0.25">
      <c r="C2199" s="418"/>
      <c r="D2199" s="12" t="s">
        <v>137</v>
      </c>
      <c r="E2199" s="12"/>
      <c r="F2199" s="12"/>
      <c r="G2199" s="12"/>
      <c r="H2199" s="426"/>
      <c r="I2199" s="426"/>
      <c r="J2199" s="427"/>
    </row>
    <row r="2200" spans="3:10" ht="19.5" customHeight="1" x14ac:dyDescent="0.25">
      <c r="C2200" s="418"/>
      <c r="D2200" s="12" t="s">
        <v>138</v>
      </c>
      <c r="E2200" s="12"/>
      <c r="F2200" s="12"/>
      <c r="G2200" s="12"/>
      <c r="H2200" s="426"/>
      <c r="I2200" s="426"/>
      <c r="J2200" s="427"/>
    </row>
    <row r="2201" spans="3:10" ht="19.5" customHeight="1" x14ac:dyDescent="0.25">
      <c r="C2201" s="418"/>
      <c r="D2201" s="12" t="s">
        <v>139</v>
      </c>
      <c r="E2201" s="12"/>
      <c r="F2201" s="12"/>
      <c r="G2201" s="12"/>
      <c r="H2201" s="426"/>
      <c r="I2201" s="426"/>
      <c r="J2201" s="427"/>
    </row>
    <row r="2202" spans="3:10" ht="19.5" customHeight="1" x14ac:dyDescent="0.25">
      <c r="C2202" s="418"/>
      <c r="D2202" s="12" t="s">
        <v>140</v>
      </c>
      <c r="E2202" s="12"/>
      <c r="F2202" s="12"/>
      <c r="G2202" s="12"/>
      <c r="H2202" s="426"/>
      <c r="I2202" s="426"/>
    </row>
    <row r="2203" spans="3:10" ht="19.5" customHeight="1" x14ac:dyDescent="0.25">
      <c r="C2203" s="418"/>
      <c r="D2203" s="7"/>
      <c r="E2203" s="7"/>
      <c r="F2203" s="7"/>
      <c r="G2203" s="7"/>
      <c r="H2203" s="7"/>
      <c r="I2203" s="7"/>
    </row>
    <row r="2204" spans="3:10" ht="19.5" customHeight="1" x14ac:dyDescent="0.25">
      <c r="C2204" s="418"/>
      <c r="D2204" s="7"/>
      <c r="E2204" s="7"/>
      <c r="F2204" s="426" t="s">
        <v>129</v>
      </c>
      <c r="G2204" s="7"/>
      <c r="H2204" s="7"/>
      <c r="I2204" s="7"/>
    </row>
    <row r="2205" spans="3:10" ht="19.5" customHeight="1" x14ac:dyDescent="0.25">
      <c r="C2205" s="418"/>
      <c r="D2205" s="7"/>
      <c r="E2205" s="7"/>
      <c r="F2205" s="426"/>
      <c r="G2205" s="7"/>
      <c r="H2205" s="7"/>
      <c r="I2205" s="7"/>
    </row>
    <row r="2206" spans="3:10" ht="19.5" customHeight="1" x14ac:dyDescent="0.25">
      <c r="C2206" s="418"/>
      <c r="D2206" s="7"/>
      <c r="E2206" s="7"/>
      <c r="F2206" s="7"/>
      <c r="G2206" s="7"/>
      <c r="H2206" s="7"/>
      <c r="I2206" s="7"/>
    </row>
    <row r="2207" spans="3:10" ht="19.5" customHeight="1" x14ac:dyDescent="0.25">
      <c r="C2207" s="418"/>
      <c r="D2207" s="7"/>
      <c r="E2207" s="7"/>
      <c r="F2207" s="7"/>
      <c r="G2207" s="7"/>
      <c r="H2207" s="7"/>
      <c r="I2207" s="7"/>
    </row>
    <row r="2208" spans="3:10" ht="19.5" customHeight="1" x14ac:dyDescent="0.25">
      <c r="H2208" s="421"/>
      <c r="I2208" s="421"/>
    </row>
    <row r="2209" spans="1:10" ht="19.5" customHeight="1" x14ac:dyDescent="0.25">
      <c r="C2209" s="417" t="s">
        <v>128</v>
      </c>
      <c r="D2209" s="418"/>
      <c r="E2209" s="418"/>
      <c r="F2209" s="419"/>
      <c r="G2209" s="419"/>
      <c r="H2209" s="420"/>
      <c r="I2209" s="420"/>
    </row>
    <row r="2210" spans="1:10" ht="19.5" customHeight="1" x14ac:dyDescent="0.25">
      <c r="C2210" s="418"/>
      <c r="D2210" s="6"/>
      <c r="E2210" s="6"/>
      <c r="F2210" s="6"/>
      <c r="G2210" s="6"/>
      <c r="H2210" s="422"/>
      <c r="I2210" s="422"/>
    </row>
    <row r="2211" spans="1:10" ht="19.5" customHeight="1" thickBot="1" x14ac:dyDescent="0.3">
      <c r="C2211" s="418"/>
      <c r="D2211" s="6"/>
      <c r="E2211" s="6"/>
      <c r="F2211" s="6"/>
      <c r="G2211" s="6"/>
      <c r="H2211" s="422"/>
      <c r="I2211" s="422"/>
    </row>
    <row r="2212" spans="1:10" ht="19.5" customHeight="1" thickBot="1" x14ac:dyDescent="0.3">
      <c r="C2212" s="423" t="str">
        <f>$C$1879</f>
        <v>Série 5</v>
      </c>
      <c r="D2212" s="6"/>
      <c r="E2212" s="6"/>
      <c r="F2212" s="6"/>
      <c r="G2212" s="6"/>
      <c r="H2212" s="422"/>
      <c r="I2212" s="422"/>
    </row>
    <row r="2213" spans="1:10" ht="19.5" customHeight="1" thickBot="1" x14ac:dyDescent="0.3">
      <c r="A2213" s="6">
        <f>A2192+1</f>
        <v>114</v>
      </c>
      <c r="C2213" s="423" t="str">
        <f>VLOOKUP(A2213,nom,2,FALSE)</f>
        <v>?</v>
      </c>
      <c r="D2213" s="425"/>
      <c r="E2213" s="425">
        <v>1</v>
      </c>
      <c r="F2213" s="425">
        <v>2</v>
      </c>
      <c r="G2213" s="425">
        <v>3</v>
      </c>
      <c r="H2213" s="426" t="s">
        <v>129</v>
      </c>
      <c r="I2213" s="426" t="s">
        <v>130</v>
      </c>
    </row>
    <row r="2214" spans="1:10" ht="19.5" customHeight="1" x14ac:dyDescent="0.25">
      <c r="C2214" s="423"/>
      <c r="D2214" s="12" t="s">
        <v>131</v>
      </c>
      <c r="E2214" s="12"/>
      <c r="F2214" s="12"/>
      <c r="G2214" s="12"/>
      <c r="H2214" s="426"/>
      <c r="I2214" s="12"/>
    </row>
    <row r="2215" spans="1:10" ht="19.5" customHeight="1" x14ac:dyDescent="0.25">
      <c r="C2215" s="418"/>
      <c r="D2215" s="12" t="s">
        <v>132</v>
      </c>
      <c r="E2215" s="12"/>
      <c r="F2215" s="12"/>
      <c r="G2215" s="12"/>
      <c r="H2215" s="426"/>
      <c r="I2215" s="426"/>
    </row>
    <row r="2216" spans="1:10" ht="19.5" customHeight="1" x14ac:dyDescent="0.25">
      <c r="C2216" s="418"/>
      <c r="D2216" s="12" t="s">
        <v>133</v>
      </c>
      <c r="E2216" s="12"/>
      <c r="F2216" s="12"/>
      <c r="G2216" s="12"/>
      <c r="H2216" s="426"/>
      <c r="I2216" s="426"/>
    </row>
    <row r="2217" spans="1:10" ht="19.5" customHeight="1" x14ac:dyDescent="0.25">
      <c r="C2217" s="418"/>
      <c r="D2217" s="12" t="s">
        <v>134</v>
      </c>
      <c r="E2217" s="12"/>
      <c r="F2217" s="12"/>
      <c r="G2217" s="12"/>
      <c r="H2217" s="426"/>
      <c r="I2217" s="426"/>
    </row>
    <row r="2218" spans="1:10" ht="19.5" customHeight="1" x14ac:dyDescent="0.25">
      <c r="C2218" s="418"/>
      <c r="D2218" s="12" t="s">
        <v>135</v>
      </c>
      <c r="E2218" s="12"/>
      <c r="F2218" s="12"/>
      <c r="G2218" s="12"/>
      <c r="H2218" s="426"/>
      <c r="I2218" s="426"/>
    </row>
    <row r="2219" spans="1:10" ht="19.5" customHeight="1" x14ac:dyDescent="0.25">
      <c r="C2219" s="418"/>
      <c r="D2219" s="12" t="s">
        <v>136</v>
      </c>
      <c r="E2219" s="12"/>
      <c r="F2219" s="12"/>
      <c r="G2219" s="12"/>
      <c r="H2219" s="426"/>
      <c r="I2219" s="426"/>
      <c r="J2219" s="427"/>
    </row>
    <row r="2220" spans="1:10" ht="19.5" customHeight="1" x14ac:dyDescent="0.25">
      <c r="C2220" s="418"/>
      <c r="D2220" s="12" t="s">
        <v>137</v>
      </c>
      <c r="E2220" s="12"/>
      <c r="F2220" s="12"/>
      <c r="G2220" s="12"/>
      <c r="H2220" s="426"/>
      <c r="I2220" s="426"/>
      <c r="J2220" s="427"/>
    </row>
    <row r="2221" spans="1:10" ht="19.5" customHeight="1" x14ac:dyDescent="0.25">
      <c r="C2221" s="418"/>
      <c r="D2221" s="12" t="s">
        <v>138</v>
      </c>
      <c r="E2221" s="12"/>
      <c r="F2221" s="12"/>
      <c r="G2221" s="12"/>
      <c r="H2221" s="426"/>
      <c r="I2221" s="426"/>
      <c r="J2221" s="427"/>
    </row>
    <row r="2222" spans="1:10" ht="19.5" customHeight="1" x14ac:dyDescent="0.25">
      <c r="C2222" s="418"/>
      <c r="D2222" s="12" t="s">
        <v>139</v>
      </c>
      <c r="E2222" s="12"/>
      <c r="F2222" s="12"/>
      <c r="G2222" s="12"/>
      <c r="H2222" s="426"/>
      <c r="I2222" s="426"/>
      <c r="J2222" s="427"/>
    </row>
    <row r="2223" spans="1:10" ht="19.5" customHeight="1" x14ac:dyDescent="0.25">
      <c r="C2223" s="418"/>
      <c r="D2223" s="12" t="s">
        <v>140</v>
      </c>
      <c r="E2223" s="12"/>
      <c r="F2223" s="12"/>
      <c r="G2223" s="12"/>
      <c r="H2223" s="426"/>
      <c r="I2223" s="426"/>
    </row>
    <row r="2224" spans="1:10" ht="19.5" customHeight="1" x14ac:dyDescent="0.25">
      <c r="C2224" s="418"/>
      <c r="D2224" s="7"/>
      <c r="E2224" s="7"/>
      <c r="F2224" s="7"/>
      <c r="G2224" s="7"/>
      <c r="H2224" s="7"/>
      <c r="I2224" s="7"/>
    </row>
    <row r="2225" spans="1:10" ht="19.5" customHeight="1" x14ac:dyDescent="0.25">
      <c r="C2225" s="418"/>
      <c r="D2225" s="7"/>
      <c r="E2225" s="7"/>
      <c r="F2225" s="426" t="s">
        <v>129</v>
      </c>
      <c r="G2225" s="7"/>
      <c r="H2225" s="7"/>
      <c r="I2225" s="7"/>
    </row>
    <row r="2226" spans="1:10" ht="19.5" customHeight="1" x14ac:dyDescent="0.25">
      <c r="C2226" s="418"/>
      <c r="D2226" s="7"/>
      <c r="E2226" s="7"/>
      <c r="F2226" s="426"/>
      <c r="G2226" s="7"/>
      <c r="H2226" s="7"/>
      <c r="I2226" s="7"/>
    </row>
    <row r="2227" spans="1:10" ht="19.5" customHeight="1" x14ac:dyDescent="0.25">
      <c r="C2227" s="417" t="s">
        <v>128</v>
      </c>
      <c r="D2227" s="418"/>
      <c r="E2227" s="418"/>
      <c r="F2227" s="419"/>
      <c r="G2227" s="419"/>
      <c r="H2227" s="420"/>
      <c r="I2227" s="420"/>
    </row>
    <row r="2228" spans="1:10" ht="19.5" customHeight="1" x14ac:dyDescent="0.25">
      <c r="C2228" s="418"/>
      <c r="D2228" s="6"/>
      <c r="E2228" s="6"/>
      <c r="F2228" s="6"/>
      <c r="G2228" s="6"/>
      <c r="H2228" s="422"/>
      <c r="I2228" s="422"/>
    </row>
    <row r="2229" spans="1:10" ht="19.5" customHeight="1" thickBot="1" x14ac:dyDescent="0.3">
      <c r="C2229" s="418"/>
      <c r="D2229" s="6"/>
      <c r="E2229" s="6"/>
      <c r="F2229" s="6"/>
      <c r="G2229" s="6"/>
      <c r="H2229" s="422"/>
      <c r="I2229" s="422"/>
    </row>
    <row r="2230" spans="1:10" ht="19.5" customHeight="1" thickBot="1" x14ac:dyDescent="0.3">
      <c r="C2230" s="423" t="str">
        <f>$C$1879</f>
        <v>Série 5</v>
      </c>
      <c r="D2230" s="6"/>
      <c r="E2230" s="6"/>
      <c r="F2230" s="6"/>
      <c r="G2230" s="6"/>
      <c r="H2230" s="422"/>
      <c r="I2230" s="422"/>
    </row>
    <row r="2231" spans="1:10" ht="19.5" customHeight="1" thickBot="1" x14ac:dyDescent="0.3">
      <c r="A2231" s="6">
        <f>A2213+1</f>
        <v>115</v>
      </c>
      <c r="C2231" s="423" t="str">
        <f>VLOOKUP(A2231,nom,2,FALSE)</f>
        <v>?</v>
      </c>
      <c r="D2231" s="425"/>
      <c r="E2231" s="425">
        <v>1</v>
      </c>
      <c r="F2231" s="425">
        <v>2</v>
      </c>
      <c r="G2231" s="425">
        <v>3</v>
      </c>
      <c r="H2231" s="426" t="s">
        <v>129</v>
      </c>
      <c r="I2231" s="426" t="s">
        <v>130</v>
      </c>
    </row>
    <row r="2232" spans="1:10" ht="19.5" customHeight="1" x14ac:dyDescent="0.25">
      <c r="C2232" s="423"/>
      <c r="D2232" s="12" t="s">
        <v>131</v>
      </c>
      <c r="E2232" s="12"/>
      <c r="F2232" s="12"/>
      <c r="G2232" s="12"/>
      <c r="H2232" s="426"/>
      <c r="I2232" s="12"/>
    </row>
    <row r="2233" spans="1:10" ht="19.5" customHeight="1" x14ac:dyDescent="0.25">
      <c r="C2233" s="418"/>
      <c r="D2233" s="12" t="s">
        <v>132</v>
      </c>
      <c r="E2233" s="12"/>
      <c r="F2233" s="12"/>
      <c r="G2233" s="12"/>
      <c r="H2233" s="426"/>
      <c r="I2233" s="426"/>
    </row>
    <row r="2234" spans="1:10" ht="19.5" customHeight="1" x14ac:dyDescent="0.25">
      <c r="C2234" s="418"/>
      <c r="D2234" s="12" t="s">
        <v>133</v>
      </c>
      <c r="E2234" s="12"/>
      <c r="F2234" s="12"/>
      <c r="G2234" s="12"/>
      <c r="H2234" s="426"/>
      <c r="I2234" s="426"/>
    </row>
    <row r="2235" spans="1:10" ht="19.5" customHeight="1" x14ac:dyDescent="0.25">
      <c r="C2235" s="418"/>
      <c r="D2235" s="12" t="s">
        <v>134</v>
      </c>
      <c r="E2235" s="12"/>
      <c r="F2235" s="12"/>
      <c r="G2235" s="12"/>
      <c r="H2235" s="426"/>
      <c r="I2235" s="426"/>
    </row>
    <row r="2236" spans="1:10" ht="19.5" customHeight="1" x14ac:dyDescent="0.25">
      <c r="C2236" s="418"/>
      <c r="D2236" s="12" t="s">
        <v>135</v>
      </c>
      <c r="E2236" s="12"/>
      <c r="F2236" s="12"/>
      <c r="G2236" s="12"/>
      <c r="H2236" s="426"/>
      <c r="I2236" s="426"/>
    </row>
    <row r="2237" spans="1:10" ht="19.5" customHeight="1" x14ac:dyDescent="0.25">
      <c r="C2237" s="418"/>
      <c r="D2237" s="12" t="s">
        <v>136</v>
      </c>
      <c r="E2237" s="12"/>
      <c r="F2237" s="12"/>
      <c r="G2237" s="12"/>
      <c r="H2237" s="426"/>
      <c r="I2237" s="426"/>
      <c r="J2237" s="427"/>
    </row>
    <row r="2238" spans="1:10" ht="19.5" customHeight="1" x14ac:dyDescent="0.25">
      <c r="C2238" s="418"/>
      <c r="D2238" s="12" t="s">
        <v>137</v>
      </c>
      <c r="E2238" s="12"/>
      <c r="F2238" s="12"/>
      <c r="G2238" s="12"/>
      <c r="H2238" s="426"/>
      <c r="I2238" s="426"/>
      <c r="J2238" s="427"/>
    </row>
    <row r="2239" spans="1:10" ht="19.5" customHeight="1" x14ac:dyDescent="0.25">
      <c r="C2239" s="418"/>
      <c r="D2239" s="12" t="s">
        <v>138</v>
      </c>
      <c r="E2239" s="12"/>
      <c r="F2239" s="12"/>
      <c r="G2239" s="12"/>
      <c r="H2239" s="426"/>
      <c r="I2239" s="426"/>
      <c r="J2239" s="427"/>
    </row>
    <row r="2240" spans="1:10" ht="19.5" customHeight="1" x14ac:dyDescent="0.25">
      <c r="C2240" s="418"/>
      <c r="D2240" s="12" t="s">
        <v>139</v>
      </c>
      <c r="E2240" s="12"/>
      <c r="F2240" s="12"/>
      <c r="G2240" s="12"/>
      <c r="H2240" s="426"/>
      <c r="I2240" s="426"/>
      <c r="J2240" s="427"/>
    </row>
    <row r="2241" spans="1:9" ht="19.5" customHeight="1" x14ac:dyDescent="0.25">
      <c r="C2241" s="418"/>
      <c r="D2241" s="12" t="s">
        <v>140</v>
      </c>
      <c r="E2241" s="12"/>
      <c r="F2241" s="12"/>
      <c r="G2241" s="12"/>
      <c r="H2241" s="426"/>
      <c r="I2241" s="426"/>
    </row>
    <row r="2242" spans="1:9" ht="19.5" customHeight="1" x14ac:dyDescent="0.25">
      <c r="C2242" s="418"/>
      <c r="D2242" s="7"/>
      <c r="E2242" s="7"/>
      <c r="F2242" s="7"/>
      <c r="G2242" s="7"/>
      <c r="H2242" s="7"/>
      <c r="I2242" s="7"/>
    </row>
    <row r="2243" spans="1:9" ht="19.5" customHeight="1" x14ac:dyDescent="0.25">
      <c r="C2243" s="418"/>
      <c r="D2243" s="7"/>
      <c r="E2243" s="7"/>
      <c r="F2243" s="426" t="s">
        <v>129</v>
      </c>
      <c r="G2243" s="7"/>
      <c r="H2243" s="7"/>
      <c r="I2243" s="7"/>
    </row>
    <row r="2244" spans="1:9" ht="19.5" customHeight="1" x14ac:dyDescent="0.25">
      <c r="C2244" s="418"/>
      <c r="D2244" s="7"/>
      <c r="E2244" s="7"/>
      <c r="F2244" s="426"/>
      <c r="G2244" s="7"/>
      <c r="H2244" s="7"/>
      <c r="I2244" s="7"/>
    </row>
    <row r="2245" spans="1:9" ht="19.5" customHeight="1" x14ac:dyDescent="0.25">
      <c r="C2245" s="418"/>
      <c r="D2245" s="7"/>
      <c r="E2245" s="7"/>
      <c r="F2245" s="7"/>
      <c r="G2245" s="7"/>
      <c r="H2245" s="7"/>
      <c r="I2245" s="7"/>
    </row>
    <row r="2246" spans="1:9" ht="19.5" customHeight="1" x14ac:dyDescent="0.25">
      <c r="C2246" s="418"/>
      <c r="D2246" s="7"/>
      <c r="E2246" s="7"/>
      <c r="F2246" s="7"/>
      <c r="G2246" s="7"/>
      <c r="H2246" s="7"/>
      <c r="I2246" s="7"/>
    </row>
    <row r="2247" spans="1:9" ht="19.5" customHeight="1" x14ac:dyDescent="0.25">
      <c r="H2247" s="421"/>
      <c r="I2247" s="421"/>
    </row>
    <row r="2248" spans="1:9" ht="19.5" customHeight="1" x14ac:dyDescent="0.25">
      <c r="C2248" s="417" t="s">
        <v>128</v>
      </c>
      <c r="D2248" s="418"/>
      <c r="E2248" s="418"/>
      <c r="F2248" s="419"/>
      <c r="G2248" s="419"/>
      <c r="H2248" s="420"/>
      <c r="I2248" s="420"/>
    </row>
    <row r="2249" spans="1:9" ht="19.5" customHeight="1" x14ac:dyDescent="0.25">
      <c r="C2249" s="418"/>
      <c r="D2249" s="6"/>
      <c r="E2249" s="6"/>
      <c r="F2249" s="6"/>
      <c r="G2249" s="6"/>
      <c r="H2249" s="422"/>
      <c r="I2249" s="422"/>
    </row>
    <row r="2250" spans="1:9" ht="19.5" customHeight="1" thickBot="1" x14ac:dyDescent="0.3">
      <c r="C2250" s="418"/>
      <c r="D2250" s="6"/>
      <c r="E2250" s="6"/>
      <c r="F2250" s="6"/>
      <c r="G2250" s="6"/>
      <c r="H2250" s="422"/>
      <c r="I2250" s="422"/>
    </row>
    <row r="2251" spans="1:9" ht="19.5" customHeight="1" thickBot="1" x14ac:dyDescent="0.3">
      <c r="C2251" s="423" t="str">
        <f>$C$1879</f>
        <v>Série 5</v>
      </c>
      <c r="D2251" s="6"/>
      <c r="E2251" s="6"/>
      <c r="F2251" s="6"/>
      <c r="G2251" s="6"/>
      <c r="H2251" s="422"/>
      <c r="I2251" s="422"/>
    </row>
    <row r="2252" spans="1:9" ht="19.5" customHeight="1" thickBot="1" x14ac:dyDescent="0.3">
      <c r="A2252" s="6">
        <f>A2231+1</f>
        <v>116</v>
      </c>
      <c r="C2252" s="423" t="str">
        <f>VLOOKUP(A2252,nom,2,FALSE)</f>
        <v>?</v>
      </c>
      <c r="D2252" s="425"/>
      <c r="E2252" s="425">
        <v>1</v>
      </c>
      <c r="F2252" s="425">
        <v>2</v>
      </c>
      <c r="G2252" s="425">
        <v>3</v>
      </c>
      <c r="H2252" s="426" t="s">
        <v>129</v>
      </c>
      <c r="I2252" s="426" t="s">
        <v>130</v>
      </c>
    </row>
    <row r="2253" spans="1:9" ht="19.5" customHeight="1" x14ac:dyDescent="0.25">
      <c r="C2253" s="423"/>
      <c r="D2253" s="12" t="s">
        <v>131</v>
      </c>
      <c r="E2253" s="12"/>
      <c r="F2253" s="12"/>
      <c r="G2253" s="12"/>
      <c r="H2253" s="426"/>
      <c r="I2253" s="12"/>
    </row>
    <row r="2254" spans="1:9" ht="19.5" customHeight="1" x14ac:dyDescent="0.25">
      <c r="C2254" s="418"/>
      <c r="D2254" s="12" t="s">
        <v>132</v>
      </c>
      <c r="E2254" s="12"/>
      <c r="F2254" s="12"/>
      <c r="G2254" s="12"/>
      <c r="H2254" s="426"/>
      <c r="I2254" s="426"/>
    </row>
    <row r="2255" spans="1:9" ht="19.5" customHeight="1" x14ac:dyDescent="0.25">
      <c r="C2255" s="418"/>
      <c r="D2255" s="12" t="s">
        <v>133</v>
      </c>
      <c r="E2255" s="12"/>
      <c r="F2255" s="12"/>
      <c r="G2255" s="12"/>
      <c r="H2255" s="426"/>
      <c r="I2255" s="426"/>
    </row>
    <row r="2256" spans="1:9" ht="19.5" customHeight="1" x14ac:dyDescent="0.25">
      <c r="C2256" s="418"/>
      <c r="D2256" s="12" t="s">
        <v>134</v>
      </c>
      <c r="E2256" s="12"/>
      <c r="F2256" s="12"/>
      <c r="G2256" s="12"/>
      <c r="H2256" s="426"/>
      <c r="I2256" s="426"/>
    </row>
    <row r="2257" spans="1:10" ht="19.5" customHeight="1" x14ac:dyDescent="0.25">
      <c r="C2257" s="418"/>
      <c r="D2257" s="12" t="s">
        <v>135</v>
      </c>
      <c r="E2257" s="12"/>
      <c r="F2257" s="12"/>
      <c r="G2257" s="12"/>
      <c r="H2257" s="426"/>
      <c r="I2257" s="426"/>
    </row>
    <row r="2258" spans="1:10" ht="19.5" customHeight="1" x14ac:dyDescent="0.25">
      <c r="C2258" s="418"/>
      <c r="D2258" s="12" t="s">
        <v>136</v>
      </c>
      <c r="E2258" s="12"/>
      <c r="F2258" s="12"/>
      <c r="G2258" s="12"/>
      <c r="H2258" s="426"/>
      <c r="I2258" s="426"/>
      <c r="J2258" s="427"/>
    </row>
    <row r="2259" spans="1:10" ht="19.5" customHeight="1" x14ac:dyDescent="0.25">
      <c r="C2259" s="418"/>
      <c r="D2259" s="12" t="s">
        <v>137</v>
      </c>
      <c r="E2259" s="12"/>
      <c r="F2259" s="12"/>
      <c r="G2259" s="12"/>
      <c r="H2259" s="426"/>
      <c r="I2259" s="426"/>
      <c r="J2259" s="427"/>
    </row>
    <row r="2260" spans="1:10" ht="19.5" customHeight="1" x14ac:dyDescent="0.25">
      <c r="C2260" s="418"/>
      <c r="D2260" s="12" t="s">
        <v>138</v>
      </c>
      <c r="E2260" s="12"/>
      <c r="F2260" s="12"/>
      <c r="G2260" s="12"/>
      <c r="H2260" s="426"/>
      <c r="I2260" s="426"/>
      <c r="J2260" s="427"/>
    </row>
    <row r="2261" spans="1:10" ht="19.5" customHeight="1" x14ac:dyDescent="0.25">
      <c r="C2261" s="418"/>
      <c r="D2261" s="12" t="s">
        <v>139</v>
      </c>
      <c r="E2261" s="12"/>
      <c r="F2261" s="12"/>
      <c r="G2261" s="12"/>
      <c r="H2261" s="426"/>
      <c r="I2261" s="426"/>
      <c r="J2261" s="427"/>
    </row>
    <row r="2262" spans="1:10" ht="19.5" customHeight="1" x14ac:dyDescent="0.25">
      <c r="C2262" s="418"/>
      <c r="D2262" s="12" t="s">
        <v>140</v>
      </c>
      <c r="E2262" s="12"/>
      <c r="F2262" s="12"/>
      <c r="G2262" s="12"/>
      <c r="H2262" s="426"/>
      <c r="I2262" s="426"/>
    </row>
    <row r="2263" spans="1:10" ht="19.5" customHeight="1" x14ac:dyDescent="0.25">
      <c r="C2263" s="418"/>
      <c r="D2263" s="7"/>
      <c r="E2263" s="7"/>
      <c r="F2263" s="7"/>
      <c r="G2263" s="7"/>
      <c r="H2263" s="7"/>
      <c r="I2263" s="7"/>
    </row>
    <row r="2264" spans="1:10" ht="19.5" customHeight="1" x14ac:dyDescent="0.25">
      <c r="C2264" s="418"/>
      <c r="D2264" s="7"/>
      <c r="E2264" s="7"/>
      <c r="F2264" s="426" t="s">
        <v>129</v>
      </c>
      <c r="G2264" s="7"/>
      <c r="H2264" s="7"/>
      <c r="I2264" s="7"/>
    </row>
    <row r="2265" spans="1:10" ht="19.5" customHeight="1" x14ac:dyDescent="0.25">
      <c r="C2265" s="418"/>
      <c r="D2265" s="7"/>
      <c r="E2265" s="7"/>
      <c r="F2265" s="426"/>
      <c r="G2265" s="7"/>
      <c r="H2265" s="7"/>
      <c r="I2265" s="7"/>
    </row>
    <row r="2266" spans="1:10" ht="19.5" customHeight="1" x14ac:dyDescent="0.25">
      <c r="C2266" s="417" t="s">
        <v>128</v>
      </c>
      <c r="D2266" s="418"/>
      <c r="E2266" s="418"/>
      <c r="F2266" s="419"/>
      <c r="G2266" s="419"/>
      <c r="H2266" s="420"/>
      <c r="I2266" s="420"/>
    </row>
    <row r="2267" spans="1:10" ht="19.5" customHeight="1" x14ac:dyDescent="0.25">
      <c r="C2267" s="418"/>
      <c r="D2267" s="6"/>
      <c r="E2267" s="6"/>
      <c r="F2267" s="6"/>
      <c r="G2267" s="6"/>
      <c r="H2267" s="422"/>
      <c r="I2267" s="422"/>
    </row>
    <row r="2268" spans="1:10" ht="19.5" customHeight="1" thickBot="1" x14ac:dyDescent="0.3">
      <c r="C2268" s="418"/>
      <c r="D2268" s="6"/>
      <c r="E2268" s="6"/>
      <c r="F2268" s="6"/>
      <c r="G2268" s="6"/>
      <c r="H2268" s="422"/>
      <c r="I2268" s="422"/>
    </row>
    <row r="2269" spans="1:10" ht="19.5" customHeight="1" thickBot="1" x14ac:dyDescent="0.3">
      <c r="C2269" s="423" t="str">
        <f>$C$1879</f>
        <v>Série 5</v>
      </c>
      <c r="D2269" s="6"/>
      <c r="E2269" s="6"/>
      <c r="F2269" s="6"/>
      <c r="G2269" s="6"/>
      <c r="H2269" s="422"/>
      <c r="I2269" s="422"/>
    </row>
    <row r="2270" spans="1:10" ht="19.5" customHeight="1" thickBot="1" x14ac:dyDescent="0.3">
      <c r="A2270" s="6">
        <f>A2252+1</f>
        <v>117</v>
      </c>
      <c r="C2270" s="423" t="str">
        <f>VLOOKUP(A2270,nom,2,FALSE)</f>
        <v>?</v>
      </c>
      <c r="D2270" s="425"/>
      <c r="E2270" s="425">
        <v>1</v>
      </c>
      <c r="F2270" s="425">
        <v>2</v>
      </c>
      <c r="G2270" s="425">
        <v>3</v>
      </c>
      <c r="H2270" s="426" t="s">
        <v>129</v>
      </c>
      <c r="I2270" s="426" t="s">
        <v>130</v>
      </c>
    </row>
    <row r="2271" spans="1:10" ht="19.5" customHeight="1" x14ac:dyDescent="0.25">
      <c r="C2271" s="423"/>
      <c r="D2271" s="12" t="s">
        <v>131</v>
      </c>
      <c r="E2271" s="12"/>
      <c r="F2271" s="12"/>
      <c r="G2271" s="12"/>
      <c r="H2271" s="426"/>
      <c r="I2271" s="12"/>
    </row>
    <row r="2272" spans="1:10" ht="19.5" customHeight="1" x14ac:dyDescent="0.25">
      <c r="C2272" s="418"/>
      <c r="D2272" s="12" t="s">
        <v>132</v>
      </c>
      <c r="E2272" s="12"/>
      <c r="F2272" s="12"/>
      <c r="G2272" s="12"/>
      <c r="H2272" s="426"/>
      <c r="I2272" s="426"/>
    </row>
    <row r="2273" spans="3:10" ht="19.5" customHeight="1" x14ac:dyDescent="0.25">
      <c r="C2273" s="418"/>
      <c r="D2273" s="12" t="s">
        <v>133</v>
      </c>
      <c r="E2273" s="12"/>
      <c r="F2273" s="12"/>
      <c r="G2273" s="12"/>
      <c r="H2273" s="426"/>
      <c r="I2273" s="426"/>
    </row>
    <row r="2274" spans="3:10" ht="19.5" customHeight="1" x14ac:dyDescent="0.25">
      <c r="C2274" s="418"/>
      <c r="D2274" s="12" t="s">
        <v>134</v>
      </c>
      <c r="E2274" s="12"/>
      <c r="F2274" s="12"/>
      <c r="G2274" s="12"/>
      <c r="H2274" s="426"/>
      <c r="I2274" s="426"/>
    </row>
    <row r="2275" spans="3:10" ht="19.5" customHeight="1" x14ac:dyDescent="0.25">
      <c r="C2275" s="418"/>
      <c r="D2275" s="12" t="s">
        <v>135</v>
      </c>
      <c r="E2275" s="12"/>
      <c r="F2275" s="12"/>
      <c r="G2275" s="12"/>
      <c r="H2275" s="426"/>
      <c r="I2275" s="426"/>
    </row>
    <row r="2276" spans="3:10" ht="19.5" customHeight="1" x14ac:dyDescent="0.25">
      <c r="C2276" s="418"/>
      <c r="D2276" s="12" t="s">
        <v>136</v>
      </c>
      <c r="E2276" s="12"/>
      <c r="F2276" s="12"/>
      <c r="G2276" s="12"/>
      <c r="H2276" s="426"/>
      <c r="I2276" s="426"/>
      <c r="J2276" s="427"/>
    </row>
    <row r="2277" spans="3:10" ht="19.5" customHeight="1" x14ac:dyDescent="0.25">
      <c r="C2277" s="418"/>
      <c r="D2277" s="12" t="s">
        <v>137</v>
      </c>
      <c r="E2277" s="12"/>
      <c r="F2277" s="12"/>
      <c r="G2277" s="12"/>
      <c r="H2277" s="426"/>
      <c r="I2277" s="426"/>
      <c r="J2277" s="427"/>
    </row>
    <row r="2278" spans="3:10" ht="19.5" customHeight="1" x14ac:dyDescent="0.25">
      <c r="C2278" s="418"/>
      <c r="D2278" s="12" t="s">
        <v>138</v>
      </c>
      <c r="E2278" s="12"/>
      <c r="F2278" s="12"/>
      <c r="G2278" s="12"/>
      <c r="H2278" s="426"/>
      <c r="I2278" s="426"/>
      <c r="J2278" s="427"/>
    </row>
    <row r="2279" spans="3:10" ht="19.5" customHeight="1" x14ac:dyDescent="0.25">
      <c r="C2279" s="418"/>
      <c r="D2279" s="12" t="s">
        <v>139</v>
      </c>
      <c r="E2279" s="12"/>
      <c r="F2279" s="12"/>
      <c r="G2279" s="12"/>
      <c r="H2279" s="426"/>
      <c r="I2279" s="426"/>
      <c r="J2279" s="427"/>
    </row>
    <row r="2280" spans="3:10" ht="19.5" customHeight="1" x14ac:dyDescent="0.25">
      <c r="C2280" s="418"/>
      <c r="D2280" s="12" t="s">
        <v>140</v>
      </c>
      <c r="E2280" s="12"/>
      <c r="F2280" s="12"/>
      <c r="G2280" s="12"/>
      <c r="H2280" s="426"/>
      <c r="I2280" s="426"/>
    </row>
    <row r="2281" spans="3:10" ht="19.5" customHeight="1" x14ac:dyDescent="0.25">
      <c r="C2281" s="418"/>
      <c r="D2281" s="7"/>
      <c r="E2281" s="7"/>
      <c r="F2281" s="7"/>
      <c r="G2281" s="7"/>
      <c r="H2281" s="7"/>
      <c r="I2281" s="7"/>
    </row>
    <row r="2282" spans="3:10" ht="19.5" customHeight="1" x14ac:dyDescent="0.25">
      <c r="C2282" s="418"/>
      <c r="D2282" s="7"/>
      <c r="E2282" s="7"/>
      <c r="F2282" s="426" t="s">
        <v>129</v>
      </c>
      <c r="G2282" s="7"/>
      <c r="H2282" s="7"/>
      <c r="I2282" s="7"/>
    </row>
    <row r="2283" spans="3:10" ht="19.5" customHeight="1" x14ac:dyDescent="0.25">
      <c r="C2283" s="418"/>
      <c r="D2283" s="7"/>
      <c r="E2283" s="7"/>
      <c r="F2283" s="426"/>
      <c r="G2283" s="7"/>
      <c r="H2283" s="7"/>
      <c r="I2283" s="7"/>
    </row>
    <row r="2284" spans="3:10" ht="19.5" customHeight="1" x14ac:dyDescent="0.25">
      <c r="C2284" s="418"/>
      <c r="D2284" s="7"/>
      <c r="E2284" s="7"/>
      <c r="F2284" s="7"/>
      <c r="G2284" s="7"/>
      <c r="H2284" s="7"/>
      <c r="I2284" s="7"/>
    </row>
    <row r="2285" spans="3:10" ht="19.5" customHeight="1" x14ac:dyDescent="0.25">
      <c r="C2285" s="418"/>
      <c r="D2285" s="7"/>
      <c r="E2285" s="7"/>
      <c r="F2285" s="7"/>
      <c r="G2285" s="7"/>
      <c r="H2285" s="7"/>
      <c r="I2285" s="7"/>
    </row>
    <row r="2286" spans="3:10" ht="19.5" customHeight="1" x14ac:dyDescent="0.25">
      <c r="H2286" s="421"/>
      <c r="I2286" s="421"/>
    </row>
    <row r="2287" spans="3:10" ht="19.5" customHeight="1" x14ac:dyDescent="0.25">
      <c r="C2287" s="417" t="s">
        <v>128</v>
      </c>
      <c r="D2287" s="418"/>
      <c r="E2287" s="418"/>
      <c r="F2287" s="419"/>
      <c r="G2287" s="419"/>
      <c r="H2287" s="420"/>
      <c r="I2287" s="420"/>
    </row>
    <row r="2288" spans="3:10" ht="19.5" customHeight="1" x14ac:dyDescent="0.25">
      <c r="C2288" s="418"/>
      <c r="D2288" s="6"/>
      <c r="E2288" s="6"/>
      <c r="F2288" s="6"/>
      <c r="G2288" s="6"/>
      <c r="H2288" s="422"/>
      <c r="I2288" s="422"/>
    </row>
    <row r="2289" spans="1:10" ht="19.5" customHeight="1" thickBot="1" x14ac:dyDescent="0.3">
      <c r="C2289" s="418"/>
      <c r="D2289" s="6"/>
      <c r="E2289" s="6"/>
      <c r="F2289" s="6"/>
      <c r="G2289" s="6"/>
      <c r="H2289" s="422"/>
      <c r="I2289" s="422"/>
    </row>
    <row r="2290" spans="1:10" ht="19.5" customHeight="1" thickBot="1" x14ac:dyDescent="0.3">
      <c r="C2290" s="423" t="str">
        <f>$C$1879</f>
        <v>Série 5</v>
      </c>
      <c r="D2290" s="6"/>
      <c r="E2290" s="6"/>
      <c r="F2290" s="6"/>
      <c r="G2290" s="6"/>
      <c r="H2290" s="422"/>
      <c r="I2290" s="422"/>
    </row>
    <row r="2291" spans="1:10" ht="19.5" customHeight="1" thickBot="1" x14ac:dyDescent="0.3">
      <c r="A2291" s="6">
        <f>A2270+1</f>
        <v>118</v>
      </c>
      <c r="C2291" s="423" t="str">
        <f>VLOOKUP(A2291,nom,2,FALSE)</f>
        <v>?</v>
      </c>
      <c r="D2291" s="425"/>
      <c r="E2291" s="425">
        <v>1</v>
      </c>
      <c r="F2291" s="425">
        <v>2</v>
      </c>
      <c r="G2291" s="425">
        <v>3</v>
      </c>
      <c r="H2291" s="426" t="s">
        <v>129</v>
      </c>
      <c r="I2291" s="426" t="s">
        <v>130</v>
      </c>
    </row>
    <row r="2292" spans="1:10" ht="19.5" customHeight="1" x14ac:dyDescent="0.25">
      <c r="C2292" s="423"/>
      <c r="D2292" s="12" t="s">
        <v>131</v>
      </c>
      <c r="E2292" s="12"/>
      <c r="F2292" s="12"/>
      <c r="G2292" s="12"/>
      <c r="H2292" s="426"/>
      <c r="I2292" s="12"/>
    </row>
    <row r="2293" spans="1:10" ht="19.5" customHeight="1" x14ac:dyDescent="0.25">
      <c r="C2293" s="418"/>
      <c r="D2293" s="12" t="s">
        <v>132</v>
      </c>
      <c r="E2293" s="12"/>
      <c r="F2293" s="12"/>
      <c r="G2293" s="12"/>
      <c r="H2293" s="426"/>
      <c r="I2293" s="426"/>
    </row>
    <row r="2294" spans="1:10" ht="19.5" customHeight="1" x14ac:dyDescent="0.25">
      <c r="C2294" s="418"/>
      <c r="D2294" s="12" t="s">
        <v>133</v>
      </c>
      <c r="E2294" s="12"/>
      <c r="F2294" s="12"/>
      <c r="G2294" s="12"/>
      <c r="H2294" s="426"/>
      <c r="I2294" s="426"/>
    </row>
    <row r="2295" spans="1:10" ht="19.5" customHeight="1" x14ac:dyDescent="0.25">
      <c r="C2295" s="418"/>
      <c r="D2295" s="12" t="s">
        <v>134</v>
      </c>
      <c r="E2295" s="12"/>
      <c r="F2295" s="12"/>
      <c r="G2295" s="12"/>
      <c r="H2295" s="426"/>
      <c r="I2295" s="426"/>
    </row>
    <row r="2296" spans="1:10" ht="19.5" customHeight="1" x14ac:dyDescent="0.25">
      <c r="C2296" s="418"/>
      <c r="D2296" s="12" t="s">
        <v>135</v>
      </c>
      <c r="E2296" s="12"/>
      <c r="F2296" s="12"/>
      <c r="G2296" s="12"/>
      <c r="H2296" s="426"/>
      <c r="I2296" s="426"/>
    </row>
    <row r="2297" spans="1:10" ht="19.5" customHeight="1" x14ac:dyDescent="0.25">
      <c r="C2297" s="418"/>
      <c r="D2297" s="12" t="s">
        <v>136</v>
      </c>
      <c r="E2297" s="12"/>
      <c r="F2297" s="12"/>
      <c r="G2297" s="12"/>
      <c r="H2297" s="426"/>
      <c r="I2297" s="426"/>
      <c r="J2297" s="427"/>
    </row>
    <row r="2298" spans="1:10" ht="19.5" customHeight="1" x14ac:dyDescent="0.25">
      <c r="C2298" s="418"/>
      <c r="D2298" s="12" t="s">
        <v>137</v>
      </c>
      <c r="E2298" s="12"/>
      <c r="F2298" s="12"/>
      <c r="G2298" s="12"/>
      <c r="H2298" s="426"/>
      <c r="I2298" s="426"/>
      <c r="J2298" s="427"/>
    </row>
    <row r="2299" spans="1:10" ht="19.5" customHeight="1" x14ac:dyDescent="0.25">
      <c r="C2299" s="418"/>
      <c r="D2299" s="12" t="s">
        <v>138</v>
      </c>
      <c r="E2299" s="12"/>
      <c r="F2299" s="12"/>
      <c r="G2299" s="12"/>
      <c r="H2299" s="426"/>
      <c r="I2299" s="426"/>
      <c r="J2299" s="427"/>
    </row>
    <row r="2300" spans="1:10" ht="19.5" customHeight="1" x14ac:dyDescent="0.25">
      <c r="C2300" s="418"/>
      <c r="D2300" s="12" t="s">
        <v>139</v>
      </c>
      <c r="E2300" s="12"/>
      <c r="F2300" s="12"/>
      <c r="G2300" s="12"/>
      <c r="H2300" s="426"/>
      <c r="I2300" s="426"/>
      <c r="J2300" s="427"/>
    </row>
    <row r="2301" spans="1:10" ht="19.5" customHeight="1" x14ac:dyDescent="0.25">
      <c r="C2301" s="418"/>
      <c r="D2301" s="12" t="s">
        <v>140</v>
      </c>
      <c r="E2301" s="12"/>
      <c r="F2301" s="12"/>
      <c r="G2301" s="12"/>
      <c r="H2301" s="426"/>
      <c r="I2301" s="426"/>
    </row>
    <row r="2302" spans="1:10" ht="19.5" customHeight="1" x14ac:dyDescent="0.25">
      <c r="C2302" s="418"/>
      <c r="D2302" s="7"/>
      <c r="E2302" s="7"/>
      <c r="F2302" s="7"/>
      <c r="G2302" s="7"/>
      <c r="H2302" s="7"/>
      <c r="I2302" s="7"/>
    </row>
    <row r="2303" spans="1:10" ht="19.5" customHeight="1" x14ac:dyDescent="0.25">
      <c r="C2303" s="418"/>
      <c r="D2303" s="7"/>
      <c r="E2303" s="7"/>
      <c r="F2303" s="426" t="s">
        <v>129</v>
      </c>
      <c r="G2303" s="7"/>
      <c r="H2303" s="7"/>
      <c r="I2303" s="7"/>
    </row>
    <row r="2304" spans="1:10" ht="19.5" customHeight="1" x14ac:dyDescent="0.25">
      <c r="C2304" s="418"/>
      <c r="D2304" s="7"/>
      <c r="E2304" s="7"/>
      <c r="F2304" s="426"/>
      <c r="G2304" s="7"/>
      <c r="H2304" s="7"/>
      <c r="I2304" s="7"/>
    </row>
    <row r="2305" spans="1:10" ht="19.5" customHeight="1" x14ac:dyDescent="0.25">
      <c r="C2305" s="417" t="s">
        <v>128</v>
      </c>
      <c r="D2305" s="418"/>
      <c r="E2305" s="418"/>
      <c r="F2305" s="419"/>
      <c r="G2305" s="419"/>
      <c r="H2305" s="420"/>
      <c r="I2305" s="420"/>
    </row>
    <row r="2306" spans="1:10" ht="19.5" customHeight="1" x14ac:dyDescent="0.25">
      <c r="C2306" s="418"/>
      <c r="D2306" s="6"/>
      <c r="E2306" s="6"/>
      <c r="F2306" s="6"/>
      <c r="G2306" s="6"/>
      <c r="H2306" s="422"/>
      <c r="I2306" s="422"/>
    </row>
    <row r="2307" spans="1:10" ht="19.5" customHeight="1" thickBot="1" x14ac:dyDescent="0.3">
      <c r="C2307" s="418"/>
      <c r="D2307" s="6"/>
      <c r="E2307" s="6"/>
      <c r="F2307" s="6"/>
      <c r="G2307" s="6"/>
      <c r="H2307" s="422"/>
      <c r="I2307" s="422"/>
    </row>
    <row r="2308" spans="1:10" ht="19.5" customHeight="1" thickBot="1" x14ac:dyDescent="0.3">
      <c r="C2308" s="423" t="str">
        <f>$C$1879</f>
        <v>Série 5</v>
      </c>
      <c r="D2308" s="6"/>
      <c r="E2308" s="6"/>
      <c r="F2308" s="6"/>
      <c r="G2308" s="6"/>
      <c r="H2308" s="422"/>
      <c r="I2308" s="422"/>
    </row>
    <row r="2309" spans="1:10" ht="19.5" customHeight="1" thickBot="1" x14ac:dyDescent="0.3">
      <c r="A2309" s="6">
        <v>119</v>
      </c>
      <c r="C2309" s="423" t="str">
        <f>VLOOKUP(A2309,nom,2,FALSE)</f>
        <v>?</v>
      </c>
      <c r="D2309" s="425"/>
      <c r="E2309" s="425">
        <v>1</v>
      </c>
      <c r="F2309" s="425">
        <v>2</v>
      </c>
      <c r="G2309" s="425">
        <v>3</v>
      </c>
      <c r="H2309" s="426" t="s">
        <v>129</v>
      </c>
      <c r="I2309" s="426" t="s">
        <v>130</v>
      </c>
    </row>
    <row r="2310" spans="1:10" ht="19.5" customHeight="1" x14ac:dyDescent="0.25">
      <c r="C2310" s="423"/>
      <c r="D2310" s="12" t="s">
        <v>131</v>
      </c>
      <c r="E2310" s="12"/>
      <c r="F2310" s="12"/>
      <c r="G2310" s="12"/>
      <c r="H2310" s="426"/>
      <c r="I2310" s="12"/>
    </row>
    <row r="2311" spans="1:10" ht="19.5" customHeight="1" x14ac:dyDescent="0.25">
      <c r="C2311" s="418"/>
      <c r="D2311" s="12" t="s">
        <v>132</v>
      </c>
      <c r="E2311" s="12"/>
      <c r="F2311" s="12"/>
      <c r="G2311" s="12"/>
      <c r="H2311" s="426"/>
      <c r="I2311" s="426"/>
    </row>
    <row r="2312" spans="1:10" ht="19.5" customHeight="1" x14ac:dyDescent="0.25">
      <c r="C2312" s="418"/>
      <c r="D2312" s="12" t="s">
        <v>133</v>
      </c>
      <c r="E2312" s="12"/>
      <c r="F2312" s="12"/>
      <c r="G2312" s="12"/>
      <c r="H2312" s="426"/>
      <c r="I2312" s="426"/>
    </row>
    <row r="2313" spans="1:10" ht="19.5" customHeight="1" x14ac:dyDescent="0.25">
      <c r="C2313" s="418"/>
      <c r="D2313" s="12" t="s">
        <v>134</v>
      </c>
      <c r="E2313" s="12"/>
      <c r="F2313" s="12"/>
      <c r="G2313" s="12"/>
      <c r="H2313" s="426"/>
      <c r="I2313" s="426"/>
    </row>
    <row r="2314" spans="1:10" ht="19.5" customHeight="1" x14ac:dyDescent="0.25">
      <c r="C2314" s="418"/>
      <c r="D2314" s="12" t="s">
        <v>135</v>
      </c>
      <c r="E2314" s="12"/>
      <c r="F2314" s="12"/>
      <c r="G2314" s="12"/>
      <c r="H2314" s="426"/>
      <c r="I2314" s="426"/>
    </row>
    <row r="2315" spans="1:10" ht="19.5" customHeight="1" x14ac:dyDescent="0.25">
      <c r="C2315" s="418"/>
      <c r="D2315" s="12" t="s">
        <v>136</v>
      </c>
      <c r="E2315" s="12"/>
      <c r="F2315" s="12"/>
      <c r="G2315" s="12"/>
      <c r="H2315" s="426"/>
      <c r="I2315" s="426"/>
      <c r="J2315" s="427"/>
    </row>
    <row r="2316" spans="1:10" ht="19.5" customHeight="1" x14ac:dyDescent="0.25">
      <c r="C2316" s="418"/>
      <c r="D2316" s="12" t="s">
        <v>137</v>
      </c>
      <c r="E2316" s="12"/>
      <c r="F2316" s="12"/>
      <c r="G2316" s="12"/>
      <c r="H2316" s="426"/>
      <c r="I2316" s="426"/>
      <c r="J2316" s="427"/>
    </row>
    <row r="2317" spans="1:10" ht="19.5" customHeight="1" x14ac:dyDescent="0.25">
      <c r="C2317" s="418"/>
      <c r="D2317" s="12" t="s">
        <v>138</v>
      </c>
      <c r="E2317" s="12"/>
      <c r="F2317" s="12"/>
      <c r="G2317" s="12"/>
      <c r="H2317" s="426"/>
      <c r="I2317" s="426"/>
      <c r="J2317" s="427"/>
    </row>
    <row r="2318" spans="1:10" ht="19.5" customHeight="1" x14ac:dyDescent="0.25">
      <c r="C2318" s="418"/>
      <c r="D2318" s="12" t="s">
        <v>139</v>
      </c>
      <c r="E2318" s="12"/>
      <c r="F2318" s="12"/>
      <c r="G2318" s="12"/>
      <c r="H2318" s="426"/>
      <c r="I2318" s="426"/>
      <c r="J2318" s="427"/>
    </row>
    <row r="2319" spans="1:10" ht="19.5" customHeight="1" x14ac:dyDescent="0.25">
      <c r="C2319" s="418"/>
      <c r="D2319" s="12" t="s">
        <v>140</v>
      </c>
      <c r="E2319" s="12"/>
      <c r="F2319" s="12"/>
      <c r="G2319" s="12"/>
      <c r="H2319" s="426"/>
      <c r="I2319" s="426"/>
    </row>
    <row r="2320" spans="1:10" ht="19.5" customHeight="1" x14ac:dyDescent="0.25">
      <c r="C2320" s="418"/>
      <c r="D2320" s="7"/>
      <c r="E2320" s="7"/>
      <c r="F2320" s="7"/>
      <c r="G2320" s="7"/>
      <c r="H2320" s="7"/>
      <c r="I2320" s="7"/>
    </row>
    <row r="2321" spans="1:10" ht="19.5" customHeight="1" x14ac:dyDescent="0.25">
      <c r="C2321" s="418"/>
      <c r="D2321" s="7"/>
      <c r="E2321" s="7"/>
      <c r="F2321" s="426" t="s">
        <v>129</v>
      </c>
      <c r="G2321" s="7"/>
      <c r="H2321" s="7"/>
      <c r="I2321" s="7"/>
    </row>
    <row r="2322" spans="1:10" ht="19.5" customHeight="1" x14ac:dyDescent="0.25">
      <c r="C2322" s="418"/>
      <c r="D2322" s="7"/>
      <c r="E2322" s="7"/>
      <c r="F2322" s="426"/>
      <c r="G2322" s="7"/>
      <c r="H2322" s="7"/>
      <c r="I2322" s="7"/>
    </row>
    <row r="2323" spans="1:10" ht="19.5" customHeight="1" x14ac:dyDescent="0.25">
      <c r="C2323" s="418"/>
      <c r="D2323" s="7"/>
      <c r="E2323" s="7"/>
      <c r="F2323" s="7"/>
      <c r="G2323" s="7"/>
      <c r="H2323" s="7"/>
      <c r="I2323" s="7"/>
    </row>
    <row r="2324" spans="1:10" ht="19.5" customHeight="1" x14ac:dyDescent="0.25">
      <c r="C2324" s="418"/>
      <c r="D2324" s="7"/>
      <c r="E2324" s="7"/>
      <c r="F2324" s="7"/>
      <c r="G2324" s="7"/>
      <c r="H2324" s="7"/>
      <c r="I2324" s="7"/>
    </row>
    <row r="2325" spans="1:10" ht="19.5" customHeight="1" x14ac:dyDescent="0.25">
      <c r="H2325" s="421"/>
      <c r="I2325" s="421"/>
    </row>
    <row r="2326" spans="1:10" ht="19.5" customHeight="1" x14ac:dyDescent="0.25">
      <c r="C2326" s="417" t="s">
        <v>128</v>
      </c>
      <c r="D2326" s="418"/>
      <c r="E2326" s="418"/>
      <c r="F2326" s="419"/>
      <c r="G2326" s="419"/>
      <c r="H2326" s="420"/>
      <c r="I2326" s="420"/>
    </row>
    <row r="2327" spans="1:10" ht="19.5" customHeight="1" x14ac:dyDescent="0.25">
      <c r="C2327" s="418"/>
      <c r="D2327" s="6"/>
      <c r="E2327" s="6"/>
      <c r="F2327" s="6"/>
      <c r="G2327" s="6"/>
      <c r="H2327" s="422"/>
      <c r="I2327" s="422"/>
    </row>
    <row r="2328" spans="1:10" ht="19.5" customHeight="1" thickBot="1" x14ac:dyDescent="0.3">
      <c r="C2328" s="418"/>
      <c r="D2328" s="6"/>
      <c r="E2328" s="6"/>
      <c r="F2328" s="6"/>
      <c r="G2328" s="6"/>
      <c r="H2328" s="422"/>
      <c r="I2328" s="422"/>
    </row>
    <row r="2329" spans="1:10" ht="19.5" customHeight="1" thickBot="1" x14ac:dyDescent="0.3">
      <c r="C2329" s="423" t="str">
        <f>$C$1879</f>
        <v>Série 5</v>
      </c>
      <c r="D2329" s="6"/>
      <c r="E2329" s="6"/>
      <c r="F2329" s="6"/>
      <c r="G2329" s="6"/>
      <c r="H2329" s="422"/>
      <c r="I2329" s="422"/>
    </row>
    <row r="2330" spans="1:10" ht="19.5" customHeight="1" thickBot="1" x14ac:dyDescent="0.3">
      <c r="A2330" s="6">
        <v>120</v>
      </c>
      <c r="C2330" s="423" t="str">
        <f>VLOOKUP(A2330,nom,2,FALSE)</f>
        <v>?</v>
      </c>
      <c r="D2330" s="425"/>
      <c r="E2330" s="425">
        <v>1</v>
      </c>
      <c r="F2330" s="425">
        <v>2</v>
      </c>
      <c r="G2330" s="425">
        <v>3</v>
      </c>
      <c r="H2330" s="426" t="s">
        <v>129</v>
      </c>
      <c r="I2330" s="426" t="s">
        <v>130</v>
      </c>
    </row>
    <row r="2331" spans="1:10" ht="19.5" customHeight="1" x14ac:dyDescent="0.25">
      <c r="C2331" s="423"/>
      <c r="D2331" s="12" t="s">
        <v>131</v>
      </c>
      <c r="E2331" s="12"/>
      <c r="F2331" s="12"/>
      <c r="G2331" s="12"/>
      <c r="H2331" s="426"/>
      <c r="I2331" s="12"/>
    </row>
    <row r="2332" spans="1:10" ht="19.5" customHeight="1" x14ac:dyDescent="0.25">
      <c r="C2332" s="418"/>
      <c r="D2332" s="12" t="s">
        <v>132</v>
      </c>
      <c r="E2332" s="12"/>
      <c r="F2332" s="12"/>
      <c r="G2332" s="12"/>
      <c r="H2332" s="426"/>
      <c r="I2332" s="426"/>
    </row>
    <row r="2333" spans="1:10" ht="19.5" customHeight="1" x14ac:dyDescent="0.25">
      <c r="C2333" s="418"/>
      <c r="D2333" s="12" t="s">
        <v>133</v>
      </c>
      <c r="E2333" s="12"/>
      <c r="F2333" s="12"/>
      <c r="G2333" s="12"/>
      <c r="H2333" s="426"/>
      <c r="I2333" s="426"/>
    </row>
    <row r="2334" spans="1:10" ht="19.5" customHeight="1" x14ac:dyDescent="0.25">
      <c r="C2334" s="418"/>
      <c r="D2334" s="12" t="s">
        <v>134</v>
      </c>
      <c r="E2334" s="12"/>
      <c r="F2334" s="12"/>
      <c r="G2334" s="12"/>
      <c r="H2334" s="426"/>
      <c r="I2334" s="426"/>
    </row>
    <row r="2335" spans="1:10" ht="19.5" customHeight="1" x14ac:dyDescent="0.25">
      <c r="C2335" s="418"/>
      <c r="D2335" s="12" t="s">
        <v>135</v>
      </c>
      <c r="E2335" s="12"/>
      <c r="F2335" s="12"/>
      <c r="G2335" s="12"/>
      <c r="H2335" s="426"/>
      <c r="I2335" s="426"/>
    </row>
    <row r="2336" spans="1:10" ht="19.5" customHeight="1" x14ac:dyDescent="0.25">
      <c r="C2336" s="418"/>
      <c r="D2336" s="12" t="s">
        <v>136</v>
      </c>
      <c r="E2336" s="12"/>
      <c r="F2336" s="12"/>
      <c r="G2336" s="12"/>
      <c r="H2336" s="426"/>
      <c r="I2336" s="426"/>
      <c r="J2336" s="427"/>
    </row>
    <row r="2337" spans="3:10" ht="19.5" customHeight="1" x14ac:dyDescent="0.25">
      <c r="C2337" s="418"/>
      <c r="D2337" s="12" t="s">
        <v>137</v>
      </c>
      <c r="E2337" s="12"/>
      <c r="F2337" s="12"/>
      <c r="G2337" s="12"/>
      <c r="H2337" s="426"/>
      <c r="I2337" s="426"/>
      <c r="J2337" s="427"/>
    </row>
    <row r="2338" spans="3:10" ht="19.5" customHeight="1" x14ac:dyDescent="0.25">
      <c r="C2338" s="418"/>
      <c r="D2338" s="12" t="s">
        <v>138</v>
      </c>
      <c r="E2338" s="12"/>
      <c r="F2338" s="12"/>
      <c r="G2338" s="12"/>
      <c r="H2338" s="426"/>
      <c r="I2338" s="426"/>
      <c r="J2338" s="427"/>
    </row>
    <row r="2339" spans="3:10" ht="19.5" customHeight="1" x14ac:dyDescent="0.25">
      <c r="C2339" s="418"/>
      <c r="D2339" s="12" t="s">
        <v>139</v>
      </c>
      <c r="E2339" s="12"/>
      <c r="F2339" s="12"/>
      <c r="G2339" s="12"/>
      <c r="H2339" s="426"/>
      <c r="I2339" s="426"/>
      <c r="J2339" s="427"/>
    </row>
    <row r="2340" spans="3:10" ht="19.5" customHeight="1" x14ac:dyDescent="0.25">
      <c r="C2340" s="418"/>
      <c r="D2340" s="12" t="s">
        <v>140</v>
      </c>
      <c r="E2340" s="12"/>
      <c r="F2340" s="12"/>
      <c r="G2340" s="12"/>
      <c r="H2340" s="426"/>
      <c r="I2340" s="426"/>
    </row>
    <row r="2341" spans="3:10" ht="19.5" customHeight="1" x14ac:dyDescent="0.25">
      <c r="C2341" s="418"/>
      <c r="D2341" s="7"/>
      <c r="E2341" s="7"/>
      <c r="F2341" s="7"/>
      <c r="G2341" s="7"/>
      <c r="H2341" s="7"/>
      <c r="I2341" s="7"/>
    </row>
    <row r="2342" spans="3:10" ht="19.5" customHeight="1" x14ac:dyDescent="0.25">
      <c r="C2342" s="418"/>
      <c r="D2342" s="7"/>
      <c r="E2342" s="7"/>
      <c r="F2342" s="426" t="s">
        <v>129</v>
      </c>
      <c r="G2342" s="7"/>
      <c r="H2342" s="7"/>
      <c r="I2342" s="7"/>
    </row>
    <row r="2343" spans="3:10" ht="19.5" customHeight="1" x14ac:dyDescent="0.25">
      <c r="C2343" s="418"/>
      <c r="D2343" s="7"/>
      <c r="E2343" s="7"/>
      <c r="F2343" s="426"/>
      <c r="G2343" s="7"/>
      <c r="H2343" s="7"/>
      <c r="I2343" s="7"/>
    </row>
  </sheetData>
  <sheetProtection selectLockedCells="1"/>
  <printOptions verticalCentered="1"/>
  <pageMargins left="0.23622047244094491" right="0.23622047244094491" top="0.74803149606299213" bottom="0.74803149606299213" header="0.31496062992125984" footer="0.31496062992125984"/>
  <pageSetup paperSize="9" scale="99" orientation="portrait" horizontalDpi="300" verticalDpi="300" r:id="rId1"/>
  <headerFooter>
    <oddFooter>&amp;L&amp;P/&amp;N</oddFooter>
  </headerFooter>
  <rowBreaks count="59" manualBreakCount="59">
    <brk id="42" min="2" max="8" man="1"/>
    <brk id="81" min="2" max="8" man="1"/>
    <brk id="120" min="2" max="8" man="1"/>
    <brk id="159" min="2" max="8" man="1"/>
    <brk id="198" min="2" max="8" man="1"/>
    <brk id="237" min="2" max="8" man="1"/>
    <brk id="276" min="2" max="8" man="1"/>
    <brk id="315" min="2" max="8" man="1"/>
    <brk id="354" min="2" max="8" man="1"/>
    <brk id="393" min="2" max="8" man="1"/>
    <brk id="432" min="2" max="8" man="1"/>
    <brk id="471" min="2" max="8" man="1"/>
    <brk id="510" min="2" max="8" man="1"/>
    <brk id="549" min="2" max="8" man="1"/>
    <brk id="588" min="2" max="8" man="1"/>
    <brk id="627" min="2" max="8" man="1"/>
    <brk id="666" min="2" max="8" man="1"/>
    <brk id="705" min="2" max="8" man="1"/>
    <brk id="744" min="2" max="8" man="1"/>
    <brk id="783" min="2" max="8" man="1"/>
    <brk id="822" min="2" max="8" man="1"/>
    <brk id="861" min="2" max="8" man="1"/>
    <brk id="900" min="2" max="8" man="1"/>
    <brk id="939" min="2" max="8" man="1"/>
    <brk id="978" min="2" max="8" man="1"/>
    <brk id="1017" min="2" max="8" man="1"/>
    <brk id="1056" min="2" max="8" man="1"/>
    <brk id="1095" min="2" max="8" man="1"/>
    <brk id="1134" min="2" max="8" man="1"/>
    <brk id="1173" min="2" max="8" man="1"/>
    <brk id="1212" min="2" max="8" man="1"/>
    <brk id="1251" min="2" max="8" man="1"/>
    <brk id="1290" min="2" max="8" man="1"/>
    <brk id="1329" min="2" max="8" man="1"/>
    <brk id="1368" min="2" max="8" man="1"/>
    <brk id="1407" min="2" max="8" man="1"/>
    <brk id="1446" min="2" max="8" man="1"/>
    <brk id="1485" min="2" max="8" man="1"/>
    <brk id="1524" min="2" max="8" man="1"/>
    <brk id="1563" min="2" max="8" man="1"/>
    <brk id="1602" min="2" max="8" man="1"/>
    <brk id="1641" min="2" max="8" man="1"/>
    <brk id="1680" min="2" max="8" man="1"/>
    <brk id="1719" min="2" max="8" man="1"/>
    <brk id="1758" min="2" max="8" man="1"/>
    <brk id="1797" min="2" max="8" man="1"/>
    <brk id="1836" min="2" max="8" man="1"/>
    <brk id="1875" min="2" max="8" man="1"/>
    <brk id="1914" min="2" max="8" man="1"/>
    <brk id="1953" min="2" max="8" man="1"/>
    <brk id="1992" min="2" max="8" man="1"/>
    <brk id="2031" min="2" max="8" man="1"/>
    <brk id="2070" min="2" max="8" man="1"/>
    <brk id="2109" min="2" max="8" man="1"/>
    <brk id="2148" min="2" max="8" man="1"/>
    <brk id="2187" min="2" max="8" man="1"/>
    <brk id="2226" min="2" max="8" man="1"/>
    <brk id="2265" min="2" max="8" man="1"/>
    <brk id="2304" min="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X183"/>
  <sheetViews>
    <sheetView showGridLines="0" zoomScaleNormal="100" workbookViewId="0">
      <selection activeCell="A53" sqref="A53:XFD183"/>
    </sheetView>
  </sheetViews>
  <sheetFormatPr baseColWidth="10" defaultColWidth="11.42578125" defaultRowHeight="16.5" customHeight="1" x14ac:dyDescent="0.2"/>
  <cols>
    <col min="1" max="1" width="0.28515625" style="153" customWidth="1"/>
    <col min="2" max="2" width="3.5703125" style="153" customWidth="1"/>
    <col min="3" max="3" width="30.140625" style="38" customWidth="1"/>
    <col min="4" max="4" width="1.28515625" style="154" customWidth="1"/>
    <col min="5" max="5" width="20.140625" style="38" customWidth="1"/>
    <col min="6" max="6" width="5" style="154" bestFit="1" customWidth="1"/>
    <col min="7" max="7" width="6.42578125" style="167" customWidth="1"/>
    <col min="8" max="8" width="5.42578125" style="168" hidden="1" customWidth="1"/>
    <col min="9" max="9" width="5.5703125" style="169" bestFit="1" customWidth="1"/>
    <col min="10" max="12" width="3.7109375" style="170" customWidth="1"/>
    <col min="13" max="13" width="3.7109375" style="171" customWidth="1"/>
    <col min="14" max="16" width="3.7109375" style="170" customWidth="1"/>
    <col min="17" max="17" width="3.7109375" style="171" customWidth="1"/>
    <col min="18" max="20" width="3.7109375" style="170" customWidth="1"/>
    <col min="21" max="21" width="3.7109375" style="171" customWidth="1"/>
    <col min="22" max="24" width="3.7109375" style="170" customWidth="1"/>
    <col min="25" max="25" width="3.7109375" style="171" customWidth="1"/>
    <col min="26" max="28" width="3.7109375" style="170" customWidth="1"/>
    <col min="29" max="29" width="3.7109375" style="171" customWidth="1"/>
    <col min="30" max="32" width="3.7109375" style="170" customWidth="1"/>
    <col min="33" max="33" width="3.7109375" style="171" customWidth="1"/>
    <col min="34" max="36" width="3.7109375" style="170" customWidth="1"/>
    <col min="37" max="37" width="3.7109375" style="171" customWidth="1"/>
    <col min="38" max="40" width="3.7109375" style="170" customWidth="1"/>
    <col min="41" max="41" width="3.7109375" style="171" customWidth="1"/>
    <col min="42" max="44" width="3.7109375" style="170" customWidth="1"/>
    <col min="45" max="45" width="3.7109375" style="171" customWidth="1"/>
    <col min="46" max="48" width="3.7109375" style="170" customWidth="1"/>
    <col min="49" max="49" width="3.7109375" style="171" customWidth="1"/>
    <col min="50" max="50" width="3.5703125" style="154" customWidth="1"/>
    <col min="51" max="16384" width="11.42578125" style="1"/>
  </cols>
  <sheetData>
    <row r="1" spans="1:50" ht="37.5" customHeight="1" x14ac:dyDescent="0.2">
      <c r="C1" s="580" t="s">
        <v>145</v>
      </c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580"/>
      <c r="AO1" s="580"/>
      <c r="AP1" s="580"/>
      <c r="AQ1" s="580"/>
      <c r="AR1" s="580"/>
      <c r="AS1" s="580"/>
      <c r="AT1" s="580"/>
      <c r="AU1" s="580"/>
      <c r="AV1" s="580"/>
      <c r="AW1" s="580"/>
    </row>
    <row r="2" spans="1:50" s="3" customFormat="1" ht="16.5" customHeight="1" thickBot="1" x14ac:dyDescent="0.25">
      <c r="A2" s="155" t="s">
        <v>22</v>
      </c>
      <c r="B2" s="156" t="s">
        <v>146</v>
      </c>
      <c r="C2" s="26" t="s">
        <v>147</v>
      </c>
      <c r="D2" s="157" t="s">
        <v>15</v>
      </c>
      <c r="E2" s="26" t="s">
        <v>18</v>
      </c>
      <c r="F2" s="157" t="s">
        <v>14</v>
      </c>
      <c r="G2" s="158" t="s">
        <v>148</v>
      </c>
      <c r="H2" s="27"/>
      <c r="I2" s="159" t="s">
        <v>149</v>
      </c>
      <c r="J2" s="581" t="s">
        <v>150</v>
      </c>
      <c r="K2" s="581"/>
      <c r="L2" s="581"/>
      <c r="M2" s="581"/>
      <c r="N2" s="581" t="s">
        <v>151</v>
      </c>
      <c r="O2" s="581"/>
      <c r="P2" s="581"/>
      <c r="Q2" s="581"/>
      <c r="R2" s="581" t="s">
        <v>152</v>
      </c>
      <c r="S2" s="581"/>
      <c r="T2" s="581"/>
      <c r="U2" s="581"/>
      <c r="V2" s="579" t="s">
        <v>153</v>
      </c>
      <c r="W2" s="579"/>
      <c r="X2" s="579"/>
      <c r="Y2" s="579"/>
      <c r="Z2" s="579" t="s">
        <v>154</v>
      </c>
      <c r="AA2" s="579"/>
      <c r="AB2" s="579"/>
      <c r="AC2" s="579"/>
      <c r="AD2" s="579" t="s">
        <v>155</v>
      </c>
      <c r="AE2" s="579"/>
      <c r="AF2" s="579"/>
      <c r="AG2" s="579"/>
      <c r="AH2" s="579" t="s">
        <v>156</v>
      </c>
      <c r="AI2" s="579"/>
      <c r="AJ2" s="579"/>
      <c r="AK2" s="579"/>
      <c r="AL2" s="579" t="s">
        <v>157</v>
      </c>
      <c r="AM2" s="579"/>
      <c r="AN2" s="579"/>
      <c r="AO2" s="579"/>
      <c r="AP2" s="579" t="s">
        <v>158</v>
      </c>
      <c r="AQ2" s="579"/>
      <c r="AR2" s="579"/>
      <c r="AS2" s="579"/>
      <c r="AT2" s="579" t="s">
        <v>159</v>
      </c>
      <c r="AU2" s="579"/>
      <c r="AV2" s="579"/>
      <c r="AW2" s="579"/>
      <c r="AX2" s="27"/>
    </row>
    <row r="3" spans="1:50" ht="16.5" customHeight="1" x14ac:dyDescent="0.2">
      <c r="A3" s="153">
        <v>101</v>
      </c>
      <c r="B3" s="153">
        <f>IFERROR(MATCH(A3,Inscrits!$L$2:$L$201,0),"?")</f>
        <v>1</v>
      </c>
      <c r="C3" s="28" t="str">
        <f>IFERROR(INDEX(Inscrits!$M$2:$M$201,Qualifs!$B3,1),"?")</f>
        <v>GUEBLE JEROME</v>
      </c>
      <c r="D3" s="160">
        <f>IFERROR(INDEX(Inscrits!$E$2:$E$201,Qualifs!$B3,1),"?")</f>
        <v>0</v>
      </c>
      <c r="E3" s="160" t="str">
        <f>IFERROR(INDEX(Inscrits!$H$2:$H$201,Qualifs!$B3,1),"?")</f>
        <v>ASPTT La Sarbacane de Bessay</v>
      </c>
      <c r="F3" s="29">
        <v>1</v>
      </c>
      <c r="G3" s="161">
        <f t="shared" ref="G3:G26" si="0">M3+Q3+U3+Y3+AC3+AG3+AK3+AO3+AS3+AW3</f>
        <v>255.04403999999994</v>
      </c>
      <c r="H3" s="162">
        <f>G3+ROW()/10000000000</f>
        <v>255.04404000029993</v>
      </c>
      <c r="I3" s="163">
        <f t="shared" ref="I3:I26" si="1">IF(ROUND(G3,0)&lt;&gt;0,RANK(G3,$G$3:$G$156),"nc")</f>
        <v>3</v>
      </c>
      <c r="J3" s="30">
        <v>9</v>
      </c>
      <c r="K3" s="31">
        <v>9</v>
      </c>
      <c r="L3" s="31">
        <v>9</v>
      </c>
      <c r="M3" s="164">
        <f>J3+POWER(10,J3-12)+K3+POWER(10,K3-12)+L3+POWER(10,L3-12)</f>
        <v>27.003</v>
      </c>
      <c r="N3" s="30">
        <v>10</v>
      </c>
      <c r="O3" s="31">
        <v>9</v>
      </c>
      <c r="P3" s="31">
        <v>8</v>
      </c>
      <c r="Q3" s="164">
        <f>N3+POWER(10,N3-12)+O3+POWER(10,O3-12)+P3+POWER(10,P3-12)</f>
        <v>27.011099999999999</v>
      </c>
      <c r="R3" s="30">
        <v>9</v>
      </c>
      <c r="S3" s="31">
        <v>8</v>
      </c>
      <c r="T3" s="31">
        <v>7</v>
      </c>
      <c r="U3" s="164">
        <f>R3+POWER(10,R3-12)+S3+POWER(10,S3-12)+T3+POWER(10,T3-12)</f>
        <v>24.001109999999997</v>
      </c>
      <c r="V3" s="30">
        <v>9</v>
      </c>
      <c r="W3" s="31">
        <v>9</v>
      </c>
      <c r="X3" s="31">
        <v>7</v>
      </c>
      <c r="Y3" s="164">
        <f>V3+POWER(10,V3-12)+W3+POWER(10,W3-12)+X3+POWER(10,X3-12)</f>
        <v>25.002009999999999</v>
      </c>
      <c r="Z3" s="30">
        <v>8</v>
      </c>
      <c r="AA3" s="31">
        <v>8</v>
      </c>
      <c r="AB3" s="31">
        <v>7</v>
      </c>
      <c r="AC3" s="164">
        <f>Z3+POWER(10,Z3-12)+AA3+POWER(10,AA3-12)+AB3+POWER(10,AB3-12)</f>
        <v>23.000209999999999</v>
      </c>
      <c r="AD3" s="30">
        <v>9</v>
      </c>
      <c r="AE3" s="31">
        <v>9</v>
      </c>
      <c r="AF3" s="31">
        <v>9</v>
      </c>
      <c r="AG3" s="164">
        <f>AD3+POWER(10,AD3-12)+AE3+POWER(10,AE3-12)+AF3+POWER(10,AF3-12)</f>
        <v>27.003</v>
      </c>
      <c r="AH3" s="30">
        <v>10</v>
      </c>
      <c r="AI3" s="31">
        <v>9</v>
      </c>
      <c r="AJ3" s="31">
        <v>8</v>
      </c>
      <c r="AK3" s="164">
        <f>AH3+POWER(10,AH3-12)+AI3+POWER(10,AI3-12)+AJ3+POWER(10,AJ3-12)</f>
        <v>27.011099999999999</v>
      </c>
      <c r="AL3" s="30">
        <v>9</v>
      </c>
      <c r="AM3" s="31">
        <v>8</v>
      </c>
      <c r="AN3" s="31">
        <v>8</v>
      </c>
      <c r="AO3" s="164">
        <f>AL3+POWER(10,AL3-12)+AM3+POWER(10,AM3-12)+AN3+POWER(10,AN3-12)</f>
        <v>25.001199999999997</v>
      </c>
      <c r="AP3" s="30">
        <v>9</v>
      </c>
      <c r="AQ3" s="31">
        <v>8</v>
      </c>
      <c r="AR3" s="31">
        <v>8</v>
      </c>
      <c r="AS3" s="164">
        <f>AP3+POWER(10,AP3-12)+AQ3+POWER(10,AQ3-12)+AR3+POWER(10,AR3-12)</f>
        <v>25.001199999999997</v>
      </c>
      <c r="AT3" s="30">
        <v>10</v>
      </c>
      <c r="AU3" s="31">
        <v>8</v>
      </c>
      <c r="AV3" s="31">
        <v>7</v>
      </c>
      <c r="AW3" s="164">
        <f>AT3+POWER(10,AT3-12)+AU3+POWER(10,AU3-12)+AV3+POWER(10,AV3-12)</f>
        <v>25.010109999999997</v>
      </c>
      <c r="AX3" s="154">
        <v>1</v>
      </c>
    </row>
    <row r="4" spans="1:50" ht="16.5" customHeight="1" thickBot="1" x14ac:dyDescent="0.25">
      <c r="A4" s="153">
        <v>102</v>
      </c>
      <c r="B4" s="153">
        <f>IFERROR(MATCH(A4,Inscrits!$L$2:$L$201,0),"?")</f>
        <v>2</v>
      </c>
      <c r="C4" s="28" t="str">
        <f>IFERROR(INDEX(Inscrits!$M$2:$M$201,Qualifs!$B4,1),"?")</f>
        <v>BARREL RICHARD</v>
      </c>
      <c r="D4" s="160">
        <f>IFERROR(INDEX(Inscrits!$E$2:$E$201,Qualifs!$B4,1),"?")</f>
        <v>0</v>
      </c>
      <c r="E4" s="160" t="str">
        <f>IFERROR(INDEX(Inscrits!$H$2:$H$201,Qualifs!$B4,1),"?")</f>
        <v>Handicapables</v>
      </c>
      <c r="F4" s="29">
        <v>2</v>
      </c>
      <c r="G4" s="161">
        <f t="shared" si="0"/>
        <v>240.01126200000002</v>
      </c>
      <c r="H4" s="162">
        <f t="shared" ref="H4:H26" si="2">G4+ROW()/10000000000</f>
        <v>240.01126200040002</v>
      </c>
      <c r="I4" s="163">
        <f t="shared" si="1"/>
        <v>11</v>
      </c>
      <c r="J4" s="33">
        <v>9</v>
      </c>
      <c r="K4" s="34">
        <v>8</v>
      </c>
      <c r="L4" s="34">
        <v>7</v>
      </c>
      <c r="M4" s="165">
        <f>J4+POWER(10,J4-12)+K4+POWER(10,K4-12)+L4+POWER(10,L4-12)</f>
        <v>24.001109999999997</v>
      </c>
      <c r="N4" s="33">
        <v>9</v>
      </c>
      <c r="O4" s="34">
        <v>8</v>
      </c>
      <c r="P4" s="34">
        <v>8</v>
      </c>
      <c r="Q4" s="165">
        <f>N4+POWER(10,N4-12)+O4+POWER(10,O4-12)+P4+POWER(10,P4-12)</f>
        <v>25.001199999999997</v>
      </c>
      <c r="R4" s="33">
        <v>8</v>
      </c>
      <c r="S4" s="34">
        <v>7</v>
      </c>
      <c r="T4" s="34">
        <v>7</v>
      </c>
      <c r="U4" s="165">
        <f>R4+POWER(10,R4-12)+S4+POWER(10,S4-12)+T4+POWER(10,T4-12)</f>
        <v>22.000119999999999</v>
      </c>
      <c r="V4" s="33">
        <v>9</v>
      </c>
      <c r="W4" s="34">
        <v>9</v>
      </c>
      <c r="X4" s="34">
        <v>8</v>
      </c>
      <c r="Y4" s="165">
        <f>V4+POWER(10,V4-12)+W4+POWER(10,W4-12)+X4+POWER(10,X4-12)</f>
        <v>26.002099999999999</v>
      </c>
      <c r="Z4" s="33">
        <v>8</v>
      </c>
      <c r="AA4" s="34">
        <v>7</v>
      </c>
      <c r="AB4" s="34">
        <v>7</v>
      </c>
      <c r="AC4" s="165">
        <f>Z4+POWER(10,Z4-12)+AA4+POWER(10,AA4-12)+AB4+POWER(10,AB4-12)</f>
        <v>22.000119999999999</v>
      </c>
      <c r="AD4" s="33">
        <v>9</v>
      </c>
      <c r="AE4" s="34">
        <v>8</v>
      </c>
      <c r="AF4" s="34">
        <v>8</v>
      </c>
      <c r="AG4" s="165">
        <f>AD4+POWER(10,AD4-12)+AE4+POWER(10,AE4-12)+AF4+POWER(10,AF4-12)</f>
        <v>25.001199999999997</v>
      </c>
      <c r="AH4" s="33">
        <v>8</v>
      </c>
      <c r="AI4" s="34">
        <v>7</v>
      </c>
      <c r="AJ4" s="34">
        <v>6</v>
      </c>
      <c r="AK4" s="165">
        <f>AH4+POWER(10,AH4-12)+AI4+POWER(10,AI4-12)+AJ4+POWER(10,AJ4-12)</f>
        <v>21.000111</v>
      </c>
      <c r="AL4" s="33">
        <v>9</v>
      </c>
      <c r="AM4" s="34">
        <v>9</v>
      </c>
      <c r="AN4" s="34">
        <v>9</v>
      </c>
      <c r="AO4" s="165">
        <f>AL4+POWER(10,AL4-12)+AM4+POWER(10,AM4-12)+AN4+POWER(10,AN4-12)</f>
        <v>27.003</v>
      </c>
      <c r="AP4" s="33">
        <v>9</v>
      </c>
      <c r="AQ4" s="34">
        <v>9</v>
      </c>
      <c r="AR4" s="34">
        <v>6</v>
      </c>
      <c r="AS4" s="165">
        <f>AP4+POWER(10,AP4-12)+AQ4+POWER(10,AQ4-12)+AR4+POWER(10,AR4-12)</f>
        <v>24.002001</v>
      </c>
      <c r="AT4" s="33">
        <v>8</v>
      </c>
      <c r="AU4" s="34">
        <v>8</v>
      </c>
      <c r="AV4" s="34">
        <v>8</v>
      </c>
      <c r="AW4" s="165">
        <f>AT4+POWER(10,AT4-12)+AU4+POWER(10,AU4-12)+AV4+POWER(10,AV4-12)</f>
        <v>24.000299999999999</v>
      </c>
      <c r="AX4" s="154">
        <v>2</v>
      </c>
    </row>
    <row r="5" spans="1:50" ht="16.5" customHeight="1" x14ac:dyDescent="0.2">
      <c r="A5" s="153">
        <v>103</v>
      </c>
      <c r="B5" s="153">
        <f>IFERROR(MATCH(A5,Inscrits!$L$2:$L$201,0),"?")</f>
        <v>3</v>
      </c>
      <c r="C5" s="28" t="str">
        <f>IFERROR(INDEX(Inscrits!$M$2:$M$201,Qualifs!$B5,1),"?")</f>
        <v>PLANCHENAULT ALAIN</v>
      </c>
      <c r="D5" s="160">
        <f>IFERROR(INDEX(Inscrits!$E$2:$E$201,Qualifs!$B5,1),"?")</f>
        <v>0</v>
      </c>
      <c r="E5" s="160" t="str">
        <f>IFERROR(INDEX(Inscrits!$H$2:$H$201,Qualifs!$B5,1),"?")</f>
        <v>Handisport Catalan</v>
      </c>
      <c r="F5" s="29">
        <v>3</v>
      </c>
      <c r="G5" s="161">
        <f t="shared" si="0"/>
        <v>178.01643251521</v>
      </c>
      <c r="H5" s="162">
        <f t="shared" si="2"/>
        <v>178.01643251570999</v>
      </c>
      <c r="I5" s="163">
        <f t="shared" si="1"/>
        <v>37</v>
      </c>
      <c r="J5" s="30">
        <v>9</v>
      </c>
      <c r="K5" s="31">
        <v>8</v>
      </c>
      <c r="L5" s="31">
        <v>7</v>
      </c>
      <c r="M5" s="164">
        <f t="shared" ref="M5:M60" si="3">J5+POWER(10,J5-12)+K5+POWER(10,K5-12)+L5+POWER(10,L5-12)</f>
        <v>24.001109999999997</v>
      </c>
      <c r="N5" s="30">
        <v>10</v>
      </c>
      <c r="O5" s="31">
        <v>5</v>
      </c>
      <c r="P5" s="31">
        <v>2</v>
      </c>
      <c r="Q5" s="164">
        <f t="shared" ref="Q5:Q68" si="4">N5+POWER(10,N5-12)+O5+POWER(10,O5-12)+P5+POWER(10,P5-12)</f>
        <v>17.010000100099997</v>
      </c>
      <c r="R5" s="30">
        <v>9</v>
      </c>
      <c r="S5" s="31">
        <v>8</v>
      </c>
      <c r="T5" s="31">
        <v>3</v>
      </c>
      <c r="U5" s="164">
        <f t="shared" ref="U5:U68" si="5">R5+POWER(10,R5-12)+S5+POWER(10,S5-12)+T5+POWER(10,T5-12)</f>
        <v>20.001100000999998</v>
      </c>
      <c r="V5" s="30">
        <v>9</v>
      </c>
      <c r="W5" s="31">
        <v>5</v>
      </c>
      <c r="X5" s="31">
        <v>3</v>
      </c>
      <c r="Y5" s="164">
        <f t="shared" ref="Y5:Y68" si="6">V5+POWER(10,V5-12)+W5+POWER(10,W5-12)+X5+POWER(10,X5-12)</f>
        <v>17.001000100999999</v>
      </c>
      <c r="Z5" s="30">
        <v>7</v>
      </c>
      <c r="AA5" s="31">
        <v>6</v>
      </c>
      <c r="AB5" s="31">
        <v>5</v>
      </c>
      <c r="AC5" s="164">
        <f t="shared" ref="AC5:AC68" si="7">Z5+POWER(10,Z5-12)+AA5+POWER(10,AA5-12)+AB5+POWER(10,AB5-12)</f>
        <v>18.000011100000002</v>
      </c>
      <c r="AD5" s="30">
        <v>8</v>
      </c>
      <c r="AE5" s="31">
        <v>3</v>
      </c>
      <c r="AF5" s="31">
        <v>1</v>
      </c>
      <c r="AG5" s="164">
        <f t="shared" ref="AG5:AG68" si="8">AD5+POWER(10,AD5-12)+AE5+POWER(10,AE5-12)+AF5+POWER(10,AF5-12)</f>
        <v>12.000100001009999</v>
      </c>
      <c r="AH5" s="30">
        <v>9</v>
      </c>
      <c r="AI5" s="31">
        <v>6</v>
      </c>
      <c r="AJ5" s="31">
        <v>5</v>
      </c>
      <c r="AK5" s="164">
        <f t="shared" ref="AK5:AK68" si="9">AH5+POWER(10,AH5-12)+AI5+POWER(10,AI5-12)+AJ5+POWER(10,AJ5-12)</f>
        <v>20.0010011</v>
      </c>
      <c r="AL5" s="30">
        <v>4</v>
      </c>
      <c r="AM5" s="31">
        <v>3</v>
      </c>
      <c r="AN5" s="31">
        <v>2</v>
      </c>
      <c r="AO5" s="164">
        <f t="shared" ref="AO5:AO68" si="10">AL5+POWER(10,AL5-12)+AM5+POWER(10,AM5-12)+AN5+POWER(10,AN5-12)</f>
        <v>9.0000000111000009</v>
      </c>
      <c r="AP5" s="30">
        <v>8</v>
      </c>
      <c r="AQ5" s="31">
        <v>5</v>
      </c>
      <c r="AR5" s="31">
        <v>3</v>
      </c>
      <c r="AS5" s="164">
        <f t="shared" ref="AS5:AS68" si="11">AP5+POWER(10,AP5-12)+AQ5+POWER(10,AQ5-12)+AR5+POWER(10,AR5-12)</f>
        <v>16.000100100999997</v>
      </c>
      <c r="AT5" s="30">
        <v>9</v>
      </c>
      <c r="AU5" s="31">
        <v>9</v>
      </c>
      <c r="AV5" s="31">
        <v>7</v>
      </c>
      <c r="AW5" s="164">
        <f t="shared" ref="AW5:AW68" si="12">AT5+POWER(10,AT5-12)+AU5+POWER(10,AU5-12)+AV5+POWER(10,AV5-12)</f>
        <v>25.002009999999999</v>
      </c>
      <c r="AX5" s="154">
        <v>3</v>
      </c>
    </row>
    <row r="6" spans="1:50" ht="16.5" customHeight="1" thickBot="1" x14ac:dyDescent="0.25">
      <c r="A6" s="153">
        <v>104</v>
      </c>
      <c r="B6" s="153">
        <f>IFERROR(MATCH(A6,Inscrits!$L$2:$L$201,0),"?")</f>
        <v>4</v>
      </c>
      <c r="C6" s="28" t="str">
        <f>IFERROR(INDEX(Inscrits!$M$2:$M$201,Qualifs!$B6,1),"?")</f>
        <v>CELLE BASTIEN</v>
      </c>
      <c r="D6" s="160">
        <f>IFERROR(INDEX(Inscrits!$E$2:$E$201,Qualifs!$B6,1),"?")</f>
        <v>0</v>
      </c>
      <c r="E6" s="160" t="str">
        <f>IFERROR(INDEX(Inscrits!$H$2:$H$201,Qualifs!$B6,1),"?")</f>
        <v>MAGEL'HAND - BOURGES</v>
      </c>
      <c r="F6" s="29">
        <v>4</v>
      </c>
      <c r="G6" s="161">
        <f t="shared" si="0"/>
        <v>228.01780410000003</v>
      </c>
      <c r="H6" s="162">
        <f t="shared" si="2"/>
        <v>228.01780410060005</v>
      </c>
      <c r="I6" s="163">
        <f t="shared" si="1"/>
        <v>20</v>
      </c>
      <c r="J6" s="33">
        <v>9</v>
      </c>
      <c r="K6" s="34">
        <v>8</v>
      </c>
      <c r="L6" s="34">
        <v>7</v>
      </c>
      <c r="M6" s="165">
        <f t="shared" si="3"/>
        <v>24.001109999999997</v>
      </c>
      <c r="N6" s="33">
        <v>8</v>
      </c>
      <c r="O6" s="34">
        <v>7</v>
      </c>
      <c r="P6" s="34">
        <v>7</v>
      </c>
      <c r="Q6" s="165">
        <f t="shared" si="4"/>
        <v>22.000119999999999</v>
      </c>
      <c r="R6" s="33">
        <v>7</v>
      </c>
      <c r="S6" s="34">
        <v>7</v>
      </c>
      <c r="T6" s="34">
        <v>6</v>
      </c>
      <c r="U6" s="165">
        <f t="shared" si="5"/>
        <v>20.000021</v>
      </c>
      <c r="V6" s="33">
        <v>9</v>
      </c>
      <c r="W6" s="34">
        <v>9</v>
      </c>
      <c r="X6" s="34">
        <v>9</v>
      </c>
      <c r="Y6" s="165">
        <f t="shared" si="6"/>
        <v>27.003</v>
      </c>
      <c r="Z6" s="33">
        <v>10</v>
      </c>
      <c r="AA6" s="34">
        <v>9</v>
      </c>
      <c r="AB6" s="34">
        <v>6</v>
      </c>
      <c r="AC6" s="165">
        <f t="shared" si="7"/>
        <v>25.011001</v>
      </c>
      <c r="AD6" s="33">
        <v>7</v>
      </c>
      <c r="AE6" s="34">
        <v>7</v>
      </c>
      <c r="AF6" s="34">
        <v>6</v>
      </c>
      <c r="AG6" s="165">
        <f t="shared" si="8"/>
        <v>20.000021</v>
      </c>
      <c r="AH6" s="33">
        <v>9</v>
      </c>
      <c r="AI6" s="34">
        <v>8</v>
      </c>
      <c r="AJ6" s="34">
        <v>7</v>
      </c>
      <c r="AK6" s="165">
        <f t="shared" si="9"/>
        <v>24.001109999999997</v>
      </c>
      <c r="AL6" s="33">
        <v>8</v>
      </c>
      <c r="AM6" s="34">
        <v>8</v>
      </c>
      <c r="AN6" s="34">
        <v>7</v>
      </c>
      <c r="AO6" s="165">
        <f t="shared" si="10"/>
        <v>23.000209999999999</v>
      </c>
      <c r="AP6" s="33">
        <v>9</v>
      </c>
      <c r="AQ6" s="34">
        <v>8</v>
      </c>
      <c r="AR6" s="34">
        <v>5</v>
      </c>
      <c r="AS6" s="165">
        <f t="shared" si="11"/>
        <v>22.001100099999999</v>
      </c>
      <c r="AT6" s="33">
        <v>8</v>
      </c>
      <c r="AU6" s="34">
        <v>7</v>
      </c>
      <c r="AV6" s="34">
        <v>6</v>
      </c>
      <c r="AW6" s="165">
        <f t="shared" si="12"/>
        <v>21.000111</v>
      </c>
      <c r="AX6" s="154">
        <v>4</v>
      </c>
    </row>
    <row r="7" spans="1:50" ht="16.5" customHeight="1" x14ac:dyDescent="0.2">
      <c r="A7" s="153">
        <v>105</v>
      </c>
      <c r="B7" s="153">
        <f>IFERROR(MATCH(A7,Inscrits!$L$2:$L$201,0),"?")</f>
        <v>5</v>
      </c>
      <c r="C7" s="28" t="str">
        <f>IFERROR(INDEX(Inscrits!$M$2:$M$201,Qualifs!$B7,1),"?")</f>
        <v>ALI MOHAMAD</v>
      </c>
      <c r="D7" s="160">
        <f>IFERROR(INDEX(Inscrits!$E$2:$E$201,Qualifs!$B7,1),"?")</f>
        <v>0</v>
      </c>
      <c r="E7" s="160" t="str">
        <f>IFERROR(INDEX(Inscrits!$H$2:$H$201,Qualifs!$B7,1),"?")</f>
        <v>LAVAL HANDISPORT</v>
      </c>
      <c r="F7" s="29">
        <v>5</v>
      </c>
      <c r="G7" s="161">
        <f t="shared" si="0"/>
        <v>3E-11</v>
      </c>
      <c r="H7" s="162">
        <f t="shared" si="2"/>
        <v>7.2999999999999996E-10</v>
      </c>
      <c r="I7" s="163" t="str">
        <f t="shared" si="1"/>
        <v>nc</v>
      </c>
      <c r="J7" s="30">
        <v>0</v>
      </c>
      <c r="K7" s="31"/>
      <c r="L7" s="31"/>
      <c r="M7" s="164">
        <f>J7+POWER(10,J7-12)+K7+POWER(10,K7-12)+L7+POWER(10,L7-12)</f>
        <v>3.0000000000000001E-12</v>
      </c>
      <c r="N7" s="30"/>
      <c r="O7" s="31"/>
      <c r="P7" s="31"/>
      <c r="Q7" s="164">
        <f>N7+POWER(10,N7-12)+O7+POWER(10,O7-12)+P7+POWER(10,P7-12)</f>
        <v>3.0000000000000001E-12</v>
      </c>
      <c r="R7" s="30"/>
      <c r="S7" s="31"/>
      <c r="T7" s="31"/>
      <c r="U7" s="164">
        <f>R7+POWER(10,R7-12)+S7+POWER(10,S7-12)+T7+POWER(10,T7-12)</f>
        <v>3.0000000000000001E-12</v>
      </c>
      <c r="V7" s="30"/>
      <c r="W7" s="31"/>
      <c r="X7" s="31"/>
      <c r="Y7" s="164">
        <f>V7+POWER(10,V7-12)+W7+POWER(10,W7-12)+X7+POWER(10,X7-12)</f>
        <v>3.0000000000000001E-12</v>
      </c>
      <c r="Z7" s="30"/>
      <c r="AA7" s="31"/>
      <c r="AB7" s="31"/>
      <c r="AC7" s="164">
        <f>Z7+POWER(10,Z7-12)+AA7+POWER(10,AA7-12)+AB7+POWER(10,AB7-12)</f>
        <v>3.0000000000000001E-12</v>
      </c>
      <c r="AD7" s="30"/>
      <c r="AE7" s="31"/>
      <c r="AF7" s="31"/>
      <c r="AG7" s="164">
        <f t="shared" si="8"/>
        <v>3.0000000000000001E-12</v>
      </c>
      <c r="AH7" s="30"/>
      <c r="AI7" s="31"/>
      <c r="AJ7" s="31"/>
      <c r="AK7" s="164">
        <f>AH7+POWER(10,AH7-12)+AI7+POWER(10,AI7-12)+AJ7+POWER(10,AJ7-12)</f>
        <v>3.0000000000000001E-12</v>
      </c>
      <c r="AL7" s="30"/>
      <c r="AM7" s="31"/>
      <c r="AN7" s="31"/>
      <c r="AO7" s="164">
        <f>AL7+POWER(10,AL7-12)+AM7+POWER(10,AM7-12)+AN7+POWER(10,AN7-12)</f>
        <v>3.0000000000000001E-12</v>
      </c>
      <c r="AP7" s="30"/>
      <c r="AQ7" s="31"/>
      <c r="AR7" s="31"/>
      <c r="AS7" s="164">
        <f t="shared" si="11"/>
        <v>3.0000000000000001E-12</v>
      </c>
      <c r="AT7" s="30"/>
      <c r="AU7" s="31"/>
      <c r="AV7" s="31"/>
      <c r="AW7" s="164">
        <f t="shared" si="12"/>
        <v>3.0000000000000001E-12</v>
      </c>
      <c r="AX7" s="154">
        <v>5</v>
      </c>
    </row>
    <row r="8" spans="1:50" ht="16.5" customHeight="1" thickBot="1" x14ac:dyDescent="0.25">
      <c r="A8" s="153">
        <v>106</v>
      </c>
      <c r="B8" s="153">
        <f>IFERROR(MATCH(A8,Inscrits!$L$2:$L$201,0),"?")</f>
        <v>6</v>
      </c>
      <c r="C8" s="28" t="str">
        <f>IFERROR(INDEX(Inscrits!$M$2:$M$201,Qualifs!$B8,1),"?")</f>
        <v>LE LOU NATHALIE</v>
      </c>
      <c r="D8" s="160">
        <f>IFERROR(INDEX(Inscrits!$E$2:$E$201,Qualifs!$B8,1),"?")</f>
        <v>0</v>
      </c>
      <c r="E8" s="160" t="str">
        <f>IFERROR(INDEX(Inscrits!$H$2:$H$201,Qualifs!$B8,1),"?")</f>
        <v>Sports Défi Besançon</v>
      </c>
      <c r="F8" s="29">
        <v>6</v>
      </c>
      <c r="G8" s="161">
        <f t="shared" si="0"/>
        <v>218.02508220101001</v>
      </c>
      <c r="H8" s="162">
        <f t="shared" si="2"/>
        <v>218.02508220180999</v>
      </c>
      <c r="I8" s="163">
        <f t="shared" si="1"/>
        <v>28</v>
      </c>
      <c r="J8" s="33">
        <v>7</v>
      </c>
      <c r="K8" s="34">
        <v>7</v>
      </c>
      <c r="L8" s="34">
        <v>7</v>
      </c>
      <c r="M8" s="165">
        <f t="shared" si="3"/>
        <v>21.000029999999999</v>
      </c>
      <c r="N8" s="33">
        <v>8</v>
      </c>
      <c r="O8" s="34">
        <v>7</v>
      </c>
      <c r="P8" s="34">
        <v>5</v>
      </c>
      <c r="Q8" s="165">
        <f t="shared" si="4"/>
        <v>20.000110100000001</v>
      </c>
      <c r="R8" s="33">
        <v>9</v>
      </c>
      <c r="S8" s="34">
        <v>3</v>
      </c>
      <c r="T8" s="34">
        <v>1</v>
      </c>
      <c r="U8" s="165">
        <f t="shared" si="5"/>
        <v>13.001000001009999</v>
      </c>
      <c r="V8" s="33">
        <v>8</v>
      </c>
      <c r="W8" s="34">
        <v>8</v>
      </c>
      <c r="X8" s="34">
        <v>7</v>
      </c>
      <c r="Y8" s="165">
        <f t="shared" si="6"/>
        <v>23.000209999999999</v>
      </c>
      <c r="Z8" s="33">
        <v>8</v>
      </c>
      <c r="AA8" s="34">
        <v>8</v>
      </c>
      <c r="AB8" s="34">
        <v>6</v>
      </c>
      <c r="AC8" s="165">
        <f t="shared" si="7"/>
        <v>22.000201000000001</v>
      </c>
      <c r="AD8" s="33">
        <v>9</v>
      </c>
      <c r="AE8" s="34">
        <v>9</v>
      </c>
      <c r="AF8" s="34">
        <v>8</v>
      </c>
      <c r="AG8" s="165">
        <f t="shared" si="8"/>
        <v>26.002099999999999</v>
      </c>
      <c r="AH8" s="33">
        <v>10</v>
      </c>
      <c r="AI8" s="34">
        <v>8</v>
      </c>
      <c r="AJ8" s="34">
        <v>5</v>
      </c>
      <c r="AK8" s="165">
        <f t="shared" si="9"/>
        <v>23.010100099999999</v>
      </c>
      <c r="AL8" s="33">
        <v>10</v>
      </c>
      <c r="AM8" s="34">
        <v>8</v>
      </c>
      <c r="AN8" s="34">
        <v>8</v>
      </c>
      <c r="AO8" s="165">
        <f t="shared" si="10"/>
        <v>26.010199999999998</v>
      </c>
      <c r="AP8" s="33">
        <v>7</v>
      </c>
      <c r="AQ8" s="34">
        <v>7</v>
      </c>
      <c r="AR8" s="34">
        <v>7</v>
      </c>
      <c r="AS8" s="165">
        <f t="shared" si="11"/>
        <v>21.000029999999999</v>
      </c>
      <c r="AT8" s="33">
        <v>9</v>
      </c>
      <c r="AU8" s="34">
        <v>8</v>
      </c>
      <c r="AV8" s="34">
        <v>6</v>
      </c>
      <c r="AW8" s="165">
        <f t="shared" si="12"/>
        <v>23.001100999999998</v>
      </c>
      <c r="AX8" s="154">
        <v>6</v>
      </c>
    </row>
    <row r="9" spans="1:50" ht="16.5" customHeight="1" x14ac:dyDescent="0.2">
      <c r="A9" s="153">
        <v>107</v>
      </c>
      <c r="B9" s="153">
        <f>IFERROR(MATCH(A9,Inscrits!$L$2:$L$201,0),"?")</f>
        <v>7</v>
      </c>
      <c r="C9" s="28" t="str">
        <f>IFERROR(INDEX(Inscrits!$M$2:$M$201,Qualifs!$B9,1),"?")</f>
        <v>ROY BAPTISTE</v>
      </c>
      <c r="D9" s="160">
        <f>IFERROR(INDEX(Inscrits!$E$2:$E$201,Qualifs!$B9,1),"?")</f>
        <v>0</v>
      </c>
      <c r="E9" s="160" t="str">
        <f>IFERROR(INDEX(Inscrits!$H$2:$H$201,Qualifs!$B9,1),"?")</f>
        <v>HANDICLUB CHARLEVILLE-MEZIERES</v>
      </c>
      <c r="F9" s="29">
        <v>7</v>
      </c>
      <c r="G9" s="161">
        <f t="shared" si="0"/>
        <v>234.00927209999998</v>
      </c>
      <c r="H9" s="162">
        <f t="shared" si="2"/>
        <v>234.00927210089998</v>
      </c>
      <c r="I9" s="163">
        <f t="shared" si="1"/>
        <v>17</v>
      </c>
      <c r="J9" s="30">
        <v>9</v>
      </c>
      <c r="K9" s="31">
        <v>8</v>
      </c>
      <c r="L9" s="31">
        <v>8</v>
      </c>
      <c r="M9" s="164">
        <f t="shared" si="3"/>
        <v>25.001199999999997</v>
      </c>
      <c r="N9" s="30">
        <v>8</v>
      </c>
      <c r="O9" s="31">
        <v>8</v>
      </c>
      <c r="P9" s="31">
        <v>7</v>
      </c>
      <c r="Q9" s="164">
        <f t="shared" si="4"/>
        <v>23.000209999999999</v>
      </c>
      <c r="R9" s="30">
        <v>8</v>
      </c>
      <c r="S9" s="31">
        <v>7</v>
      </c>
      <c r="T9" s="31">
        <v>7</v>
      </c>
      <c r="U9" s="164">
        <f t="shared" si="5"/>
        <v>22.000119999999999</v>
      </c>
      <c r="V9" s="30">
        <v>9</v>
      </c>
      <c r="W9" s="31">
        <v>8</v>
      </c>
      <c r="X9" s="31">
        <v>6</v>
      </c>
      <c r="Y9" s="164">
        <f t="shared" si="6"/>
        <v>23.001100999999998</v>
      </c>
      <c r="Z9" s="30">
        <v>7</v>
      </c>
      <c r="AA9" s="31">
        <v>7</v>
      </c>
      <c r="AB9" s="31">
        <v>7</v>
      </c>
      <c r="AC9" s="164">
        <f t="shared" si="7"/>
        <v>21.000029999999999</v>
      </c>
      <c r="AD9" s="30">
        <v>9</v>
      </c>
      <c r="AE9" s="31">
        <v>8</v>
      </c>
      <c r="AF9" s="31">
        <v>6</v>
      </c>
      <c r="AG9" s="164">
        <f t="shared" si="8"/>
        <v>23.001100999999998</v>
      </c>
      <c r="AH9" s="30">
        <v>9</v>
      </c>
      <c r="AI9" s="31">
        <v>9</v>
      </c>
      <c r="AJ9" s="31">
        <v>8</v>
      </c>
      <c r="AK9" s="164">
        <f t="shared" si="9"/>
        <v>26.002099999999999</v>
      </c>
      <c r="AL9" s="30">
        <v>9</v>
      </c>
      <c r="AM9" s="31">
        <v>9</v>
      </c>
      <c r="AN9" s="31">
        <v>8</v>
      </c>
      <c r="AO9" s="164">
        <f t="shared" si="10"/>
        <v>26.002099999999999</v>
      </c>
      <c r="AP9" s="30">
        <v>9</v>
      </c>
      <c r="AQ9" s="31">
        <v>7</v>
      </c>
      <c r="AR9" s="31">
        <v>5</v>
      </c>
      <c r="AS9" s="164">
        <f t="shared" si="11"/>
        <v>21.001010099999998</v>
      </c>
      <c r="AT9" s="30">
        <v>8</v>
      </c>
      <c r="AU9" s="31">
        <v>8</v>
      </c>
      <c r="AV9" s="31">
        <v>8</v>
      </c>
      <c r="AW9" s="164">
        <f t="shared" si="12"/>
        <v>24.000299999999999</v>
      </c>
      <c r="AX9" s="154">
        <v>7</v>
      </c>
    </row>
    <row r="10" spans="1:50" ht="16.5" customHeight="1" thickBot="1" x14ac:dyDescent="0.25">
      <c r="A10" s="153">
        <v>108</v>
      </c>
      <c r="B10" s="153">
        <f>IFERROR(MATCH(A10,Inscrits!$L$2:$L$201,0),"?")</f>
        <v>8</v>
      </c>
      <c r="C10" s="28" t="str">
        <f>IFERROR(INDEX(Inscrits!$M$2:$M$201,Qualifs!$B10,1),"?")</f>
        <v>VERITE ALEXIS</v>
      </c>
      <c r="D10" s="160">
        <f>IFERROR(INDEX(Inscrits!$E$2:$E$201,Qualifs!$B10,1),"?")</f>
        <v>0</v>
      </c>
      <c r="E10" s="160" t="str">
        <f>IFERROR(INDEX(Inscrits!$H$2:$H$201,Qualifs!$B10,1),"?")</f>
        <v>asv foyer des salines</v>
      </c>
      <c r="F10" s="29">
        <v>8</v>
      </c>
      <c r="G10" s="161">
        <f t="shared" si="0"/>
        <v>242.04005201000001</v>
      </c>
      <c r="H10" s="162">
        <f t="shared" si="2"/>
        <v>242.040052011</v>
      </c>
      <c r="I10" s="163">
        <f t="shared" si="1"/>
        <v>8</v>
      </c>
      <c r="J10" s="33">
        <v>9</v>
      </c>
      <c r="K10" s="34">
        <v>8</v>
      </c>
      <c r="L10" s="34">
        <v>8</v>
      </c>
      <c r="M10" s="165">
        <f t="shared" si="3"/>
        <v>25.001199999999997</v>
      </c>
      <c r="N10" s="33">
        <v>9</v>
      </c>
      <c r="O10" s="34">
        <v>7</v>
      </c>
      <c r="P10" s="34">
        <v>6</v>
      </c>
      <c r="Q10" s="165">
        <f t="shared" si="4"/>
        <v>22.001010999999998</v>
      </c>
      <c r="R10" s="33">
        <v>9</v>
      </c>
      <c r="S10" s="34">
        <v>8</v>
      </c>
      <c r="T10" s="34">
        <v>8</v>
      </c>
      <c r="U10" s="165">
        <f t="shared" si="5"/>
        <v>25.001199999999997</v>
      </c>
      <c r="V10" s="33">
        <v>9</v>
      </c>
      <c r="W10" s="34">
        <v>8</v>
      </c>
      <c r="X10" s="34">
        <v>4</v>
      </c>
      <c r="Y10" s="165">
        <f t="shared" si="6"/>
        <v>21.001100009999998</v>
      </c>
      <c r="Z10" s="33">
        <v>9</v>
      </c>
      <c r="AA10" s="34">
        <v>8</v>
      </c>
      <c r="AB10" s="34">
        <v>7</v>
      </c>
      <c r="AC10" s="165">
        <f t="shared" si="7"/>
        <v>24.001109999999997</v>
      </c>
      <c r="AD10" s="33">
        <v>9</v>
      </c>
      <c r="AE10" s="34">
        <v>8</v>
      </c>
      <c r="AF10" s="34">
        <v>7</v>
      </c>
      <c r="AG10" s="165">
        <f t="shared" si="8"/>
        <v>24.001109999999997</v>
      </c>
      <c r="AH10" s="33">
        <v>9</v>
      </c>
      <c r="AI10" s="34">
        <v>7</v>
      </c>
      <c r="AJ10" s="34">
        <v>6</v>
      </c>
      <c r="AK10" s="165">
        <f t="shared" si="9"/>
        <v>22.001010999999998</v>
      </c>
      <c r="AL10" s="33">
        <v>10</v>
      </c>
      <c r="AM10" s="34">
        <v>9</v>
      </c>
      <c r="AN10" s="34">
        <v>7</v>
      </c>
      <c r="AO10" s="165">
        <f t="shared" si="10"/>
        <v>26.011009999999999</v>
      </c>
      <c r="AP10" s="33">
        <v>10</v>
      </c>
      <c r="AQ10" s="34">
        <v>8</v>
      </c>
      <c r="AR10" s="34">
        <v>8</v>
      </c>
      <c r="AS10" s="165">
        <f t="shared" si="11"/>
        <v>26.010199999999998</v>
      </c>
      <c r="AT10" s="33">
        <v>10</v>
      </c>
      <c r="AU10" s="34">
        <v>9</v>
      </c>
      <c r="AV10" s="34">
        <v>8</v>
      </c>
      <c r="AW10" s="165">
        <f t="shared" si="12"/>
        <v>27.011099999999999</v>
      </c>
      <c r="AX10" s="154">
        <v>8</v>
      </c>
    </row>
    <row r="11" spans="1:50" ht="16.5" customHeight="1" x14ac:dyDescent="0.2">
      <c r="A11" s="153">
        <v>109</v>
      </c>
      <c r="B11" s="153">
        <f>IFERROR(MATCH(A11,Inscrits!$L$2:$L$201,0),"?")</f>
        <v>9</v>
      </c>
      <c r="C11" s="28" t="str">
        <f>IFERROR(INDEX(Inscrits!$M$2:$M$201,Qualifs!$B11,1),"?")</f>
        <v>MACREZ VALENTIN</v>
      </c>
      <c r="D11" s="160">
        <f>IFERROR(INDEX(Inscrits!$E$2:$E$201,Qualifs!$B11,1),"?")</f>
        <v>0</v>
      </c>
      <c r="E11" s="160" t="str">
        <f>IFERROR(INDEX(Inscrits!$H$2:$H$201,Qualifs!$B11,1),"?")</f>
        <v>asv foyer des salines</v>
      </c>
      <c r="F11" s="29">
        <v>9</v>
      </c>
      <c r="G11" s="161">
        <f t="shared" si="0"/>
        <v>255.070041</v>
      </c>
      <c r="H11" s="162">
        <f t="shared" si="2"/>
        <v>255.07004100110001</v>
      </c>
      <c r="I11" s="163">
        <f t="shared" si="1"/>
        <v>2</v>
      </c>
      <c r="J11" s="30">
        <v>9</v>
      </c>
      <c r="K11" s="31">
        <v>8</v>
      </c>
      <c r="L11" s="31">
        <v>8</v>
      </c>
      <c r="M11" s="164">
        <f t="shared" si="3"/>
        <v>25.001199999999997</v>
      </c>
      <c r="N11" s="30">
        <v>9</v>
      </c>
      <c r="O11" s="31">
        <v>7</v>
      </c>
      <c r="P11" s="31">
        <v>6</v>
      </c>
      <c r="Q11" s="164">
        <f t="shared" si="4"/>
        <v>22.001010999999998</v>
      </c>
      <c r="R11" s="30">
        <v>9</v>
      </c>
      <c r="S11" s="31">
        <v>8</v>
      </c>
      <c r="T11" s="31">
        <v>7</v>
      </c>
      <c r="U11" s="164">
        <f t="shared" si="5"/>
        <v>24.001109999999997</v>
      </c>
      <c r="V11" s="30">
        <v>9</v>
      </c>
      <c r="W11" s="31">
        <v>9</v>
      </c>
      <c r="X11" s="31">
        <v>8</v>
      </c>
      <c r="Y11" s="164">
        <f t="shared" si="6"/>
        <v>26.002099999999999</v>
      </c>
      <c r="Z11" s="30">
        <v>8</v>
      </c>
      <c r="AA11" s="31">
        <v>8</v>
      </c>
      <c r="AB11" s="31">
        <v>7</v>
      </c>
      <c r="AC11" s="164">
        <f t="shared" si="7"/>
        <v>23.000209999999999</v>
      </c>
      <c r="AD11" s="30">
        <v>9</v>
      </c>
      <c r="AE11" s="31">
        <v>9</v>
      </c>
      <c r="AF11" s="31">
        <v>8</v>
      </c>
      <c r="AG11" s="164">
        <f t="shared" si="8"/>
        <v>26.002099999999999</v>
      </c>
      <c r="AH11" s="30">
        <v>10</v>
      </c>
      <c r="AI11" s="31">
        <v>10</v>
      </c>
      <c r="AJ11" s="31">
        <v>9</v>
      </c>
      <c r="AK11" s="164">
        <f t="shared" si="9"/>
        <v>29.021000000000001</v>
      </c>
      <c r="AL11" s="30">
        <v>10</v>
      </c>
      <c r="AM11" s="31">
        <v>10</v>
      </c>
      <c r="AN11" s="31">
        <v>7</v>
      </c>
      <c r="AO11" s="164">
        <f t="shared" si="10"/>
        <v>27.020009999999999</v>
      </c>
      <c r="AP11" s="30">
        <v>10</v>
      </c>
      <c r="AQ11" s="31">
        <v>10</v>
      </c>
      <c r="AR11" s="31">
        <v>8</v>
      </c>
      <c r="AS11" s="164">
        <f t="shared" si="11"/>
        <v>28.020099999999999</v>
      </c>
      <c r="AT11" s="30">
        <v>9</v>
      </c>
      <c r="AU11" s="31">
        <v>8</v>
      </c>
      <c r="AV11" s="31">
        <v>8</v>
      </c>
      <c r="AW11" s="164">
        <f t="shared" si="12"/>
        <v>25.001199999999997</v>
      </c>
      <c r="AX11" s="154">
        <v>9</v>
      </c>
    </row>
    <row r="12" spans="1:50" ht="16.5" customHeight="1" thickBot="1" x14ac:dyDescent="0.25">
      <c r="A12" s="153">
        <v>110</v>
      </c>
      <c r="B12" s="153">
        <f>IFERROR(MATCH(A12,Inscrits!$L$2:$L$201,0),"?")</f>
        <v>10</v>
      </c>
      <c r="C12" s="28" t="str">
        <f>IFERROR(INDEX(Inscrits!$M$2:$M$201,Qualifs!$B12,1),"?")</f>
        <v>GOYEC LUDOVIC</v>
      </c>
      <c r="D12" s="160">
        <f>IFERROR(INDEX(Inscrits!$E$2:$E$201,Qualifs!$B12,1),"?")</f>
        <v>0</v>
      </c>
      <c r="E12" s="160" t="str">
        <f>IFERROR(INDEX(Inscrits!$H$2:$H$201,Qualifs!$B12,1),"?")</f>
        <v>Pana Loisirs</v>
      </c>
      <c r="F12" s="29">
        <v>10</v>
      </c>
      <c r="G12" s="161">
        <f t="shared" si="0"/>
        <v>267.06779999999992</v>
      </c>
      <c r="H12" s="162">
        <f t="shared" si="2"/>
        <v>267.06780000119994</v>
      </c>
      <c r="I12" s="163">
        <f t="shared" si="1"/>
        <v>1</v>
      </c>
      <c r="J12" s="33">
        <v>10</v>
      </c>
      <c r="K12" s="34">
        <v>9</v>
      </c>
      <c r="L12" s="34">
        <v>8</v>
      </c>
      <c r="M12" s="165">
        <f t="shared" si="3"/>
        <v>27.011099999999999</v>
      </c>
      <c r="N12" s="33">
        <v>10</v>
      </c>
      <c r="O12" s="34">
        <v>10</v>
      </c>
      <c r="P12" s="34">
        <v>9</v>
      </c>
      <c r="Q12" s="165">
        <f t="shared" si="4"/>
        <v>29.021000000000001</v>
      </c>
      <c r="R12" s="33">
        <v>8</v>
      </c>
      <c r="S12" s="34">
        <v>8</v>
      </c>
      <c r="T12" s="34">
        <v>8</v>
      </c>
      <c r="U12" s="165">
        <f t="shared" si="5"/>
        <v>24.000299999999999</v>
      </c>
      <c r="V12" s="33">
        <v>9</v>
      </c>
      <c r="W12" s="34">
        <v>9</v>
      </c>
      <c r="X12" s="34">
        <v>9</v>
      </c>
      <c r="Y12" s="165">
        <f t="shared" si="6"/>
        <v>27.003</v>
      </c>
      <c r="Z12" s="33">
        <v>10</v>
      </c>
      <c r="AA12" s="34">
        <v>9</v>
      </c>
      <c r="AB12" s="34">
        <v>8</v>
      </c>
      <c r="AC12" s="165">
        <f t="shared" si="7"/>
        <v>27.011099999999999</v>
      </c>
      <c r="AD12" s="33">
        <v>9</v>
      </c>
      <c r="AE12" s="34">
        <v>9</v>
      </c>
      <c r="AF12" s="34">
        <v>9</v>
      </c>
      <c r="AG12" s="165">
        <f t="shared" si="8"/>
        <v>27.003</v>
      </c>
      <c r="AH12" s="33">
        <v>9</v>
      </c>
      <c r="AI12" s="34">
        <v>8</v>
      </c>
      <c r="AJ12" s="34">
        <v>8</v>
      </c>
      <c r="AK12" s="165">
        <f t="shared" si="9"/>
        <v>25.001199999999997</v>
      </c>
      <c r="AL12" s="33">
        <v>9</v>
      </c>
      <c r="AM12" s="34">
        <v>9</v>
      </c>
      <c r="AN12" s="34">
        <v>8</v>
      </c>
      <c r="AO12" s="165">
        <f t="shared" si="10"/>
        <v>26.002099999999999</v>
      </c>
      <c r="AP12" s="33">
        <v>9</v>
      </c>
      <c r="AQ12" s="34">
        <v>9</v>
      </c>
      <c r="AR12" s="34">
        <v>9</v>
      </c>
      <c r="AS12" s="165">
        <f t="shared" si="11"/>
        <v>27.003</v>
      </c>
      <c r="AT12" s="33">
        <v>10</v>
      </c>
      <c r="AU12" s="34">
        <v>9</v>
      </c>
      <c r="AV12" s="34">
        <v>9</v>
      </c>
      <c r="AW12" s="165">
        <f t="shared" si="12"/>
        <v>28.012</v>
      </c>
      <c r="AX12" s="154">
        <v>10</v>
      </c>
    </row>
    <row r="13" spans="1:50" ht="16.5" customHeight="1" x14ac:dyDescent="0.2">
      <c r="A13" s="153">
        <v>111</v>
      </c>
      <c r="B13" s="153">
        <f>IFERROR(MATCH(A13,Inscrits!$L$2:$L$201,0),"?")</f>
        <v>11</v>
      </c>
      <c r="C13" s="28" t="str">
        <f>IFERROR(INDEX(Inscrits!$M$2:$M$201,Qualifs!$B13,1),"?")</f>
        <v>PEINET NOEL</v>
      </c>
      <c r="D13" s="160">
        <f>IFERROR(INDEX(Inscrits!$E$2:$E$201,Qualifs!$B13,1),"?")</f>
        <v>0</v>
      </c>
      <c r="E13" s="160" t="str">
        <f>IFERROR(INDEX(Inscrits!$H$2:$H$201,Qualifs!$B13,1),"?")</f>
        <v>IMC'S</v>
      </c>
      <c r="F13" s="29">
        <v>11</v>
      </c>
      <c r="G13" s="161">
        <f t="shared" si="0"/>
        <v>227.01683201000003</v>
      </c>
      <c r="H13" s="162">
        <f t="shared" si="2"/>
        <v>227.01683201130004</v>
      </c>
      <c r="I13" s="163">
        <f t="shared" si="1"/>
        <v>22</v>
      </c>
      <c r="J13" s="30">
        <v>9</v>
      </c>
      <c r="K13" s="31">
        <v>7</v>
      </c>
      <c r="L13" s="31">
        <v>7</v>
      </c>
      <c r="M13" s="164">
        <f t="shared" si="3"/>
        <v>23.001019999999997</v>
      </c>
      <c r="N13" s="30">
        <v>8</v>
      </c>
      <c r="O13" s="31">
        <v>7</v>
      </c>
      <c r="P13" s="31">
        <v>7</v>
      </c>
      <c r="Q13" s="164">
        <f t="shared" si="4"/>
        <v>22.000119999999999</v>
      </c>
      <c r="R13" s="30">
        <v>8</v>
      </c>
      <c r="S13" s="31">
        <v>7</v>
      </c>
      <c r="T13" s="31">
        <v>7</v>
      </c>
      <c r="U13" s="164">
        <f t="shared" si="5"/>
        <v>22.000119999999999</v>
      </c>
      <c r="V13" s="30">
        <v>10</v>
      </c>
      <c r="W13" s="31">
        <v>7</v>
      </c>
      <c r="X13" s="31">
        <v>7</v>
      </c>
      <c r="Y13" s="164">
        <f t="shared" si="6"/>
        <v>24.010019999999997</v>
      </c>
      <c r="Z13" s="30">
        <v>9</v>
      </c>
      <c r="AA13" s="31">
        <v>8</v>
      </c>
      <c r="AB13" s="31">
        <v>7</v>
      </c>
      <c r="AC13" s="164">
        <f t="shared" si="7"/>
        <v>24.001109999999997</v>
      </c>
      <c r="AD13" s="30">
        <v>8</v>
      </c>
      <c r="AE13" s="31">
        <v>7</v>
      </c>
      <c r="AF13" s="31">
        <v>7</v>
      </c>
      <c r="AG13" s="164">
        <f t="shared" si="8"/>
        <v>22.000119999999999</v>
      </c>
      <c r="AH13" s="30">
        <v>9</v>
      </c>
      <c r="AI13" s="31">
        <v>8</v>
      </c>
      <c r="AJ13" s="31">
        <v>7</v>
      </c>
      <c r="AK13" s="164">
        <f t="shared" si="9"/>
        <v>24.001109999999997</v>
      </c>
      <c r="AL13" s="30">
        <v>9</v>
      </c>
      <c r="AM13" s="31">
        <v>6</v>
      </c>
      <c r="AN13" s="31">
        <v>4</v>
      </c>
      <c r="AO13" s="164">
        <f t="shared" si="10"/>
        <v>19.00100101</v>
      </c>
      <c r="AP13" s="30">
        <v>9</v>
      </c>
      <c r="AQ13" s="31">
        <v>8</v>
      </c>
      <c r="AR13" s="31">
        <v>6</v>
      </c>
      <c r="AS13" s="164">
        <f t="shared" si="11"/>
        <v>23.001100999999998</v>
      </c>
      <c r="AT13" s="30">
        <v>9</v>
      </c>
      <c r="AU13" s="31">
        <v>8</v>
      </c>
      <c r="AV13" s="31">
        <v>7</v>
      </c>
      <c r="AW13" s="164">
        <f t="shared" si="12"/>
        <v>24.001109999999997</v>
      </c>
      <c r="AX13" s="154">
        <v>11</v>
      </c>
    </row>
    <row r="14" spans="1:50" ht="16.5" customHeight="1" thickBot="1" x14ac:dyDescent="0.25">
      <c r="A14" s="153">
        <v>112</v>
      </c>
      <c r="B14" s="153">
        <f>IFERROR(MATCH(A14,Inscrits!$L$2:$L$201,0),"?")</f>
        <v>12</v>
      </c>
      <c r="C14" s="28" t="str">
        <f>IFERROR(INDEX(Inscrits!$M$2:$M$201,Qualifs!$B14,1),"?")</f>
        <v>ANTONELLI KEVIN</v>
      </c>
      <c r="D14" s="160">
        <f>IFERROR(INDEX(Inscrits!$E$2:$E$201,Qualifs!$B14,1),"?")</f>
        <v>0</v>
      </c>
      <c r="E14" s="160" t="str">
        <f>IFERROR(INDEX(Inscrits!$H$2:$H$201,Qualifs!$B14,1),"?")</f>
        <v>IMC'S</v>
      </c>
      <c r="F14" s="29">
        <v>12</v>
      </c>
      <c r="G14" s="161">
        <f t="shared" si="0"/>
        <v>164.01463250230398</v>
      </c>
      <c r="H14" s="162">
        <f t="shared" si="2"/>
        <v>164.01463250370398</v>
      </c>
      <c r="I14" s="163">
        <f t="shared" si="1"/>
        <v>39</v>
      </c>
      <c r="J14" s="33">
        <v>5</v>
      </c>
      <c r="K14" s="34">
        <v>2</v>
      </c>
      <c r="L14" s="34">
        <v>0</v>
      </c>
      <c r="M14" s="165">
        <f t="shared" si="3"/>
        <v>7.0000001001010004</v>
      </c>
      <c r="N14" s="33">
        <v>5</v>
      </c>
      <c r="O14" s="34">
        <v>2</v>
      </c>
      <c r="P14" s="34">
        <v>0</v>
      </c>
      <c r="Q14" s="165">
        <f t="shared" si="4"/>
        <v>7.0000001001010004</v>
      </c>
      <c r="R14" s="33">
        <v>9</v>
      </c>
      <c r="S14" s="34">
        <v>5</v>
      </c>
      <c r="T14" s="34">
        <v>0</v>
      </c>
      <c r="U14" s="165">
        <f t="shared" si="5"/>
        <v>14.001000100000999</v>
      </c>
      <c r="V14" s="33">
        <v>10</v>
      </c>
      <c r="W14" s="34">
        <v>8</v>
      </c>
      <c r="X14" s="34">
        <v>7</v>
      </c>
      <c r="Y14" s="165">
        <f t="shared" si="6"/>
        <v>25.010109999999997</v>
      </c>
      <c r="Z14" s="33">
        <v>6</v>
      </c>
      <c r="AA14" s="34">
        <v>6</v>
      </c>
      <c r="AB14" s="34">
        <v>5</v>
      </c>
      <c r="AC14" s="165">
        <f t="shared" si="7"/>
        <v>17.000002100000003</v>
      </c>
      <c r="AD14" s="33">
        <v>7</v>
      </c>
      <c r="AE14" s="34">
        <v>5</v>
      </c>
      <c r="AF14" s="34">
        <v>3</v>
      </c>
      <c r="AG14" s="165">
        <f t="shared" si="8"/>
        <v>15.000010100999999</v>
      </c>
      <c r="AH14" s="33">
        <v>8</v>
      </c>
      <c r="AI14" s="34">
        <v>3</v>
      </c>
      <c r="AJ14" s="34">
        <v>0</v>
      </c>
      <c r="AK14" s="165">
        <f t="shared" si="9"/>
        <v>11.000100001001</v>
      </c>
      <c r="AL14" s="33">
        <v>9</v>
      </c>
      <c r="AM14" s="34">
        <v>8</v>
      </c>
      <c r="AN14" s="34">
        <v>2</v>
      </c>
      <c r="AO14" s="165">
        <f t="shared" si="10"/>
        <v>19.001100000099996</v>
      </c>
      <c r="AP14" s="33">
        <v>9</v>
      </c>
      <c r="AQ14" s="34">
        <v>8</v>
      </c>
      <c r="AR14" s="34">
        <v>7</v>
      </c>
      <c r="AS14" s="165">
        <f t="shared" si="11"/>
        <v>24.001109999999997</v>
      </c>
      <c r="AT14" s="33">
        <v>9</v>
      </c>
      <c r="AU14" s="34">
        <v>8</v>
      </c>
      <c r="AV14" s="34">
        <v>8</v>
      </c>
      <c r="AW14" s="165">
        <f t="shared" si="12"/>
        <v>25.001199999999997</v>
      </c>
      <c r="AX14" s="154">
        <v>12</v>
      </c>
    </row>
    <row r="15" spans="1:50" ht="16.5" customHeight="1" x14ac:dyDescent="0.2">
      <c r="A15" s="153">
        <v>113</v>
      </c>
      <c r="B15" s="153">
        <f>IFERROR(MATCH(A15,Inscrits!$L$2:$L$201,0),"?")</f>
        <v>13</v>
      </c>
      <c r="C15" s="28" t="str">
        <f>IFERROR(INDEX(Inscrits!$M$2:$M$201,Qualifs!$B15,1),"?")</f>
        <v>DINOUARD MICKAEL</v>
      </c>
      <c r="D15" s="160">
        <f>IFERROR(INDEX(Inscrits!$E$2:$E$201,Qualifs!$B15,1),"?")</f>
        <v>0</v>
      </c>
      <c r="E15" s="160" t="str">
        <f>IFERROR(INDEX(Inscrits!$H$2:$H$201,Qualifs!$B15,1),"?")</f>
        <v>IMC'S</v>
      </c>
      <c r="F15" s="29">
        <v>13</v>
      </c>
      <c r="G15" s="161">
        <f t="shared" si="0"/>
        <v>211.01693522199997</v>
      </c>
      <c r="H15" s="162">
        <f t="shared" si="2"/>
        <v>211.01693522349998</v>
      </c>
      <c r="I15" s="163">
        <f t="shared" si="1"/>
        <v>29</v>
      </c>
      <c r="J15" s="30">
        <v>6</v>
      </c>
      <c r="K15" s="31">
        <v>6</v>
      </c>
      <c r="L15" s="31">
        <v>4</v>
      </c>
      <c r="M15" s="164">
        <f t="shared" si="3"/>
        <v>16.000002010000003</v>
      </c>
      <c r="N15" s="30">
        <v>8</v>
      </c>
      <c r="O15" s="31">
        <v>5</v>
      </c>
      <c r="P15" s="31">
        <v>3</v>
      </c>
      <c r="Q15" s="164">
        <f t="shared" si="4"/>
        <v>16.000100100999997</v>
      </c>
      <c r="R15" s="30">
        <v>8</v>
      </c>
      <c r="S15" s="31">
        <v>5</v>
      </c>
      <c r="T15" s="31">
        <v>4</v>
      </c>
      <c r="U15" s="164">
        <f t="shared" si="5"/>
        <v>17.000100109999998</v>
      </c>
      <c r="V15" s="30">
        <v>9</v>
      </c>
      <c r="W15" s="31">
        <v>9</v>
      </c>
      <c r="X15" s="31">
        <v>7</v>
      </c>
      <c r="Y15" s="164">
        <f t="shared" si="6"/>
        <v>25.002009999999999</v>
      </c>
      <c r="Z15" s="30">
        <v>9</v>
      </c>
      <c r="AA15" s="31">
        <v>6</v>
      </c>
      <c r="AB15" s="31">
        <v>3</v>
      </c>
      <c r="AC15" s="164">
        <f t="shared" si="7"/>
        <v>18.001001000999999</v>
      </c>
      <c r="AD15" s="30">
        <v>10</v>
      </c>
      <c r="AE15" s="31">
        <v>8</v>
      </c>
      <c r="AF15" s="31">
        <v>6</v>
      </c>
      <c r="AG15" s="164">
        <f t="shared" si="8"/>
        <v>24.010100999999999</v>
      </c>
      <c r="AH15" s="30">
        <v>8</v>
      </c>
      <c r="AI15" s="31">
        <v>8</v>
      </c>
      <c r="AJ15" s="31">
        <v>7</v>
      </c>
      <c r="AK15" s="164">
        <f t="shared" si="9"/>
        <v>23.000209999999999</v>
      </c>
      <c r="AL15" s="30">
        <v>9</v>
      </c>
      <c r="AM15" s="31">
        <v>8</v>
      </c>
      <c r="AN15" s="31">
        <v>6</v>
      </c>
      <c r="AO15" s="164">
        <f t="shared" si="10"/>
        <v>23.001100999999998</v>
      </c>
      <c r="AP15" s="30">
        <v>9</v>
      </c>
      <c r="AQ15" s="31">
        <v>8</v>
      </c>
      <c r="AR15" s="31">
        <v>7</v>
      </c>
      <c r="AS15" s="164">
        <f t="shared" si="11"/>
        <v>24.001109999999997</v>
      </c>
      <c r="AT15" s="30">
        <v>9</v>
      </c>
      <c r="AU15" s="31">
        <v>8</v>
      </c>
      <c r="AV15" s="31">
        <v>8</v>
      </c>
      <c r="AW15" s="164">
        <f t="shared" si="12"/>
        <v>25.001199999999997</v>
      </c>
      <c r="AX15" s="154">
        <v>13</v>
      </c>
    </row>
    <row r="16" spans="1:50" ht="16.5" customHeight="1" thickBot="1" x14ac:dyDescent="0.25">
      <c r="A16" s="153">
        <v>114</v>
      </c>
      <c r="B16" s="153">
        <f>IFERROR(MATCH(A16,Inscrits!$L$2:$L$201,0),"?")</f>
        <v>14</v>
      </c>
      <c r="C16" s="28" t="str">
        <f>IFERROR(INDEX(Inscrits!$M$2:$M$201,Qualifs!$B16,1),"?")</f>
        <v>DURAND ERIC</v>
      </c>
      <c r="D16" s="160">
        <f>IFERROR(INDEX(Inscrits!$E$2:$E$201,Qualifs!$B16,1),"?")</f>
        <v>0</v>
      </c>
      <c r="E16" s="160" t="str">
        <f>IFERROR(INDEX(Inscrits!$H$2:$H$201,Qualifs!$B16,1),"?")</f>
        <v>ASEI SPORTS</v>
      </c>
      <c r="F16" s="29">
        <v>14</v>
      </c>
      <c r="G16" s="161">
        <f t="shared" si="0"/>
        <v>222.01608320100001</v>
      </c>
      <c r="H16" s="162">
        <f t="shared" si="2"/>
        <v>222.01608320260002</v>
      </c>
      <c r="I16" s="163">
        <f t="shared" si="1"/>
        <v>27</v>
      </c>
      <c r="J16" s="33">
        <v>8</v>
      </c>
      <c r="K16" s="34">
        <v>8</v>
      </c>
      <c r="L16" s="34">
        <v>8</v>
      </c>
      <c r="M16" s="165">
        <f>J16+POWER(10,J16-12)+K16+POWER(10,K16-12)+L16+POWER(10,L16-12)</f>
        <v>24.000299999999999</v>
      </c>
      <c r="N16" s="33">
        <v>9</v>
      </c>
      <c r="O16" s="34">
        <v>9</v>
      </c>
      <c r="P16" s="34">
        <v>6</v>
      </c>
      <c r="Q16" s="165">
        <f>N16+POWER(10,N16-12)+O16+POWER(10,O16-12)+P16+POWER(10,P16-12)</f>
        <v>24.002001</v>
      </c>
      <c r="R16" s="33">
        <v>6</v>
      </c>
      <c r="S16" s="34">
        <v>7</v>
      </c>
      <c r="T16" s="34">
        <v>8</v>
      </c>
      <c r="U16" s="165">
        <f>R16+POWER(10,R16-12)+S16+POWER(10,S16-12)+T16+POWER(10,T16-12)</f>
        <v>21.000111</v>
      </c>
      <c r="V16" s="33">
        <v>7</v>
      </c>
      <c r="W16" s="34">
        <v>9</v>
      </c>
      <c r="X16" s="34">
        <v>8</v>
      </c>
      <c r="Y16" s="165">
        <f>V16+POWER(10,V16-12)+W16+POWER(10,W16-12)+X16+POWER(10,X16-12)</f>
        <v>24.001110000000001</v>
      </c>
      <c r="Z16" s="33">
        <v>7</v>
      </c>
      <c r="AA16" s="34">
        <v>7</v>
      </c>
      <c r="AB16" s="34">
        <v>5</v>
      </c>
      <c r="AC16" s="165">
        <f>Z16+POWER(10,Z16-12)+AA16+POWER(10,AA16-12)+AB16+POWER(10,AB16-12)</f>
        <v>19.0000201</v>
      </c>
      <c r="AD16" s="33">
        <v>9</v>
      </c>
      <c r="AE16" s="34">
        <v>6</v>
      </c>
      <c r="AF16" s="34">
        <v>3</v>
      </c>
      <c r="AG16" s="165">
        <f>AD16+POWER(10,AD16-12)+AE16+POWER(10,AE16-12)+AF16+POWER(10,AF16-12)</f>
        <v>18.001001000999999</v>
      </c>
      <c r="AH16" s="33">
        <v>8</v>
      </c>
      <c r="AI16" s="34">
        <v>7</v>
      </c>
      <c r="AJ16" s="34">
        <v>7</v>
      </c>
      <c r="AK16" s="165">
        <f>AH16+POWER(10,AH16-12)+AI16+POWER(10,AI16-12)+AJ16+POWER(10,AJ16-12)</f>
        <v>22.000119999999999</v>
      </c>
      <c r="AL16" s="33">
        <v>8</v>
      </c>
      <c r="AM16" s="34">
        <v>7</v>
      </c>
      <c r="AN16" s="34">
        <v>5</v>
      </c>
      <c r="AO16" s="165">
        <f>AL16+POWER(10,AL16-12)+AM16+POWER(10,AM16-12)+AN16+POWER(10,AN16-12)</f>
        <v>20.000110100000001</v>
      </c>
      <c r="AP16" s="33">
        <v>9</v>
      </c>
      <c r="AQ16" s="34">
        <v>8</v>
      </c>
      <c r="AR16" s="34">
        <v>8</v>
      </c>
      <c r="AS16" s="165">
        <f>AP16+POWER(10,AP16-12)+AQ16+POWER(10,AQ16-12)+AR16+POWER(10,AR16-12)</f>
        <v>25.001199999999997</v>
      </c>
      <c r="AT16" s="33">
        <v>10</v>
      </c>
      <c r="AU16" s="34">
        <v>8</v>
      </c>
      <c r="AV16" s="34">
        <v>7</v>
      </c>
      <c r="AW16" s="165">
        <f>AT16+POWER(10,AT16-12)+AU16+POWER(10,AU16-12)+AV16+POWER(10,AV16-12)</f>
        <v>25.010109999999997</v>
      </c>
      <c r="AX16" s="154">
        <v>14</v>
      </c>
    </row>
    <row r="17" spans="1:50" ht="16.5" customHeight="1" x14ac:dyDescent="0.2">
      <c r="A17" s="153">
        <v>115</v>
      </c>
      <c r="B17" s="153">
        <f>IFERROR(MATCH(A17,Inscrits!$L$2:$L$201,0),"?")</f>
        <v>15</v>
      </c>
      <c r="C17" s="28" t="str">
        <f>IFERROR(INDEX(Inscrits!$M$2:$M$201,Qualifs!$B17,1),"?")</f>
        <v>GAMARD NICOLAS</v>
      </c>
      <c r="D17" s="160">
        <f>IFERROR(INDEX(Inscrits!$E$2:$E$201,Qualifs!$B17,1),"?")</f>
        <v>0</v>
      </c>
      <c r="E17" s="160" t="str">
        <f>IFERROR(INDEX(Inscrits!$H$2:$H$201,Qualifs!$B17,1),"?")</f>
        <v>Association Sportive et Culturelle l'Etincelle</v>
      </c>
      <c r="F17" s="29">
        <v>15</v>
      </c>
      <c r="G17" s="161">
        <f t="shared" si="0"/>
        <v>197.00554844000001</v>
      </c>
      <c r="H17" s="162">
        <f t="shared" si="2"/>
        <v>197.0055484417</v>
      </c>
      <c r="I17" s="163">
        <f t="shared" si="1"/>
        <v>36</v>
      </c>
      <c r="J17" s="30">
        <v>6</v>
      </c>
      <c r="K17" s="31">
        <v>6</v>
      </c>
      <c r="L17" s="31">
        <v>5</v>
      </c>
      <c r="M17" s="164">
        <f t="shared" si="3"/>
        <v>17.000002100000003</v>
      </c>
      <c r="N17" s="30">
        <v>8</v>
      </c>
      <c r="O17" s="31">
        <v>7</v>
      </c>
      <c r="P17" s="31">
        <v>6</v>
      </c>
      <c r="Q17" s="164">
        <f t="shared" si="4"/>
        <v>21.000111</v>
      </c>
      <c r="R17" s="30">
        <v>9</v>
      </c>
      <c r="S17" s="31">
        <v>6</v>
      </c>
      <c r="T17" s="31">
        <v>5</v>
      </c>
      <c r="U17" s="164">
        <f t="shared" si="5"/>
        <v>20.0010011</v>
      </c>
      <c r="V17" s="30">
        <v>8</v>
      </c>
      <c r="W17" s="31">
        <v>6</v>
      </c>
      <c r="X17" s="31">
        <v>4</v>
      </c>
      <c r="Y17" s="164">
        <f t="shared" si="6"/>
        <v>18.000101010000002</v>
      </c>
      <c r="Z17" s="30">
        <v>8</v>
      </c>
      <c r="AA17" s="31">
        <v>7</v>
      </c>
      <c r="AB17" s="31">
        <v>5</v>
      </c>
      <c r="AC17" s="164">
        <f t="shared" si="7"/>
        <v>20.000110100000001</v>
      </c>
      <c r="AD17" s="30">
        <v>9</v>
      </c>
      <c r="AE17" s="31">
        <v>7</v>
      </c>
      <c r="AF17" s="31">
        <v>4</v>
      </c>
      <c r="AG17" s="164">
        <f t="shared" si="8"/>
        <v>20.001010009999998</v>
      </c>
      <c r="AH17" s="30">
        <v>9</v>
      </c>
      <c r="AI17" s="31">
        <v>8</v>
      </c>
      <c r="AJ17" s="31">
        <v>6</v>
      </c>
      <c r="AK17" s="164">
        <f t="shared" si="9"/>
        <v>23.001100999999998</v>
      </c>
      <c r="AL17" s="30">
        <v>8</v>
      </c>
      <c r="AM17" s="31">
        <v>5</v>
      </c>
      <c r="AN17" s="31">
        <v>4</v>
      </c>
      <c r="AO17" s="164">
        <f t="shared" si="10"/>
        <v>17.000100109999998</v>
      </c>
      <c r="AP17" s="30">
        <v>9</v>
      </c>
      <c r="AQ17" s="31">
        <v>7</v>
      </c>
      <c r="AR17" s="31">
        <v>6</v>
      </c>
      <c r="AS17" s="164">
        <f t="shared" si="11"/>
        <v>22.001010999999998</v>
      </c>
      <c r="AT17" s="30">
        <v>9</v>
      </c>
      <c r="AU17" s="31">
        <v>6</v>
      </c>
      <c r="AV17" s="31">
        <v>4</v>
      </c>
      <c r="AW17" s="164">
        <f t="shared" si="12"/>
        <v>19.00100101</v>
      </c>
      <c r="AX17" s="154">
        <v>15</v>
      </c>
    </row>
    <row r="18" spans="1:50" ht="16.5" customHeight="1" thickBot="1" x14ac:dyDescent="0.25">
      <c r="A18" s="153">
        <v>116</v>
      </c>
      <c r="B18" s="153">
        <f>IFERROR(MATCH(A18,Inscrits!$L$2:$L$201,0),"?")</f>
        <v>16</v>
      </c>
      <c r="C18" s="28" t="str">
        <f>IFERROR(INDEX(Inscrits!$M$2:$M$201,Qualifs!$B18,1),"?")</f>
        <v>SAUVAGEON CHRISTOPHE</v>
      </c>
      <c r="D18" s="160">
        <f>IFERROR(INDEX(Inscrits!$E$2:$E$201,Qualifs!$B18,1),"?")</f>
        <v>0</v>
      </c>
      <c r="E18" s="160" t="str">
        <f>IFERROR(INDEX(Inscrits!$H$2:$H$201,Qualifs!$B18,1),"?")</f>
        <v>NÎMES HANDISPORT</v>
      </c>
      <c r="F18" s="29">
        <v>16</v>
      </c>
      <c r="G18" s="161">
        <f t="shared" si="0"/>
        <v>233.0361551</v>
      </c>
      <c r="H18" s="162">
        <f t="shared" si="2"/>
        <v>233.03615510180001</v>
      </c>
      <c r="I18" s="163">
        <f t="shared" si="1"/>
        <v>18</v>
      </c>
      <c r="J18" s="33">
        <v>10</v>
      </c>
      <c r="K18" s="34">
        <v>8</v>
      </c>
      <c r="L18" s="34">
        <v>8</v>
      </c>
      <c r="M18" s="165">
        <f t="shared" si="3"/>
        <v>26.010199999999998</v>
      </c>
      <c r="N18" s="33">
        <v>9</v>
      </c>
      <c r="O18" s="34">
        <v>8</v>
      </c>
      <c r="P18" s="34">
        <v>8</v>
      </c>
      <c r="Q18" s="165">
        <f t="shared" si="4"/>
        <v>25.001199999999997</v>
      </c>
      <c r="R18" s="33">
        <v>8</v>
      </c>
      <c r="S18" s="34">
        <v>6</v>
      </c>
      <c r="T18" s="34">
        <v>5</v>
      </c>
      <c r="U18" s="165">
        <f t="shared" si="5"/>
        <v>19.000101100000002</v>
      </c>
      <c r="V18" s="33">
        <v>9</v>
      </c>
      <c r="W18" s="34">
        <v>8</v>
      </c>
      <c r="X18" s="34">
        <v>6</v>
      </c>
      <c r="Y18" s="165">
        <f t="shared" si="6"/>
        <v>23.001100999999998</v>
      </c>
      <c r="Z18" s="33">
        <v>9</v>
      </c>
      <c r="AA18" s="34">
        <v>7</v>
      </c>
      <c r="AB18" s="34">
        <v>6</v>
      </c>
      <c r="AC18" s="165">
        <f t="shared" si="7"/>
        <v>22.001010999999998</v>
      </c>
      <c r="AD18" s="33">
        <v>10</v>
      </c>
      <c r="AE18" s="34">
        <v>8</v>
      </c>
      <c r="AF18" s="34">
        <v>6</v>
      </c>
      <c r="AG18" s="165">
        <f t="shared" si="8"/>
        <v>24.010100999999999</v>
      </c>
      <c r="AH18" s="33">
        <v>9</v>
      </c>
      <c r="AI18" s="34">
        <v>8</v>
      </c>
      <c r="AJ18" s="34">
        <v>7</v>
      </c>
      <c r="AK18" s="165">
        <f t="shared" si="9"/>
        <v>24.001109999999997</v>
      </c>
      <c r="AL18" s="33">
        <v>10</v>
      </c>
      <c r="AM18" s="34">
        <v>9</v>
      </c>
      <c r="AN18" s="34">
        <v>7</v>
      </c>
      <c r="AO18" s="165">
        <f t="shared" si="10"/>
        <v>26.011009999999999</v>
      </c>
      <c r="AP18" s="33">
        <v>8</v>
      </c>
      <c r="AQ18" s="34">
        <v>8</v>
      </c>
      <c r="AR18" s="34">
        <v>7</v>
      </c>
      <c r="AS18" s="165">
        <f t="shared" si="11"/>
        <v>23.000209999999999</v>
      </c>
      <c r="AT18" s="33">
        <v>8</v>
      </c>
      <c r="AU18" s="34">
        <v>7</v>
      </c>
      <c r="AV18" s="34">
        <v>6</v>
      </c>
      <c r="AW18" s="165">
        <f t="shared" si="12"/>
        <v>21.000111</v>
      </c>
      <c r="AX18" s="154">
        <v>16</v>
      </c>
    </row>
    <row r="19" spans="1:50" ht="16.5" customHeight="1" x14ac:dyDescent="0.2">
      <c r="A19" s="153">
        <v>117</v>
      </c>
      <c r="B19" s="153">
        <f>IFERROR(MATCH(A19,Inscrits!$L$2:$L$201,0),"?")</f>
        <v>17</v>
      </c>
      <c r="C19" s="28" t="str">
        <f>IFERROR(INDEX(Inscrits!$M$2:$M$201,Qualifs!$B19,1),"?")</f>
        <v>MENDES ANTHONY</v>
      </c>
      <c r="D19" s="160">
        <f>IFERROR(INDEX(Inscrits!$E$2:$E$201,Qualifs!$B19,1),"?")</f>
        <v>0</v>
      </c>
      <c r="E19" s="160" t="str">
        <f>IFERROR(INDEX(Inscrits!$H$2:$H$201,Qualifs!$B19,1),"?")</f>
        <v>Handi Olympique Omnisports (H2O)</v>
      </c>
      <c r="F19" s="29">
        <v>17</v>
      </c>
      <c r="G19" s="161">
        <f t="shared" si="0"/>
        <v>175.00147564299999</v>
      </c>
      <c r="H19" s="162">
        <f t="shared" si="2"/>
        <v>175.00147564489998</v>
      </c>
      <c r="I19" s="163">
        <f t="shared" si="1"/>
        <v>38</v>
      </c>
      <c r="J19" s="30">
        <v>7</v>
      </c>
      <c r="K19" s="31">
        <v>4</v>
      </c>
      <c r="L19" s="31">
        <v>4</v>
      </c>
      <c r="M19" s="164">
        <f t="shared" si="3"/>
        <v>15.000010020000001</v>
      </c>
      <c r="N19" s="30">
        <v>7</v>
      </c>
      <c r="O19" s="31">
        <v>6</v>
      </c>
      <c r="P19" s="31">
        <v>3</v>
      </c>
      <c r="Q19" s="164">
        <f t="shared" si="4"/>
        <v>16.000011001000001</v>
      </c>
      <c r="R19" s="30">
        <v>8</v>
      </c>
      <c r="S19" s="31">
        <v>5</v>
      </c>
      <c r="T19" s="31">
        <v>5</v>
      </c>
      <c r="U19" s="164">
        <f t="shared" si="5"/>
        <v>18.000100199999999</v>
      </c>
      <c r="V19" s="30">
        <v>8</v>
      </c>
      <c r="W19" s="31">
        <v>6</v>
      </c>
      <c r="X19" s="31">
        <v>5</v>
      </c>
      <c r="Y19" s="164">
        <f t="shared" si="6"/>
        <v>19.000101100000002</v>
      </c>
      <c r="Z19" s="30">
        <v>7</v>
      </c>
      <c r="AA19" s="31">
        <v>6</v>
      </c>
      <c r="AB19" s="31">
        <v>6</v>
      </c>
      <c r="AC19" s="164">
        <f t="shared" si="7"/>
        <v>19.000012000000002</v>
      </c>
      <c r="AD19" s="30">
        <v>7</v>
      </c>
      <c r="AE19" s="31">
        <v>7</v>
      </c>
      <c r="AF19" s="31">
        <v>6</v>
      </c>
      <c r="AG19" s="164">
        <f t="shared" si="8"/>
        <v>20.000021</v>
      </c>
      <c r="AH19" s="30">
        <v>5</v>
      </c>
      <c r="AI19" s="31">
        <v>5</v>
      </c>
      <c r="AJ19" s="31">
        <v>3</v>
      </c>
      <c r="AK19" s="164">
        <f t="shared" si="9"/>
        <v>13.000000201000001</v>
      </c>
      <c r="AL19" s="30">
        <v>5</v>
      </c>
      <c r="AM19" s="31">
        <v>4</v>
      </c>
      <c r="AN19" s="31">
        <v>3</v>
      </c>
      <c r="AO19" s="164">
        <f t="shared" si="10"/>
        <v>12.000000111000002</v>
      </c>
      <c r="AP19" s="30">
        <v>9</v>
      </c>
      <c r="AQ19" s="31">
        <v>8</v>
      </c>
      <c r="AR19" s="31">
        <v>4</v>
      </c>
      <c r="AS19" s="164">
        <f t="shared" si="11"/>
        <v>21.001100009999998</v>
      </c>
      <c r="AT19" s="30">
        <v>8</v>
      </c>
      <c r="AU19" s="31">
        <v>7</v>
      </c>
      <c r="AV19" s="31">
        <v>7</v>
      </c>
      <c r="AW19" s="164">
        <f t="shared" si="12"/>
        <v>22.000119999999999</v>
      </c>
      <c r="AX19" s="154">
        <v>17</v>
      </c>
    </row>
    <row r="20" spans="1:50" ht="16.5" customHeight="1" thickBot="1" x14ac:dyDescent="0.25">
      <c r="A20" s="153">
        <v>118</v>
      </c>
      <c r="B20" s="153">
        <f>IFERROR(MATCH(A20,Inscrits!$L$2:$L$201,0),"?")</f>
        <v>18</v>
      </c>
      <c r="C20" s="28" t="str">
        <f>IFERROR(INDEX(Inscrits!$M$2:$M$201,Qualifs!$B20,1),"?")</f>
        <v>LEAL OLIVIER</v>
      </c>
      <c r="D20" s="160">
        <f>IFERROR(INDEX(Inscrits!$E$2:$E$201,Qualifs!$B20,1),"?")</f>
        <v>0</v>
      </c>
      <c r="E20" s="160" t="str">
        <f>IFERROR(INDEX(Inscrits!$H$2:$H$201,Qualifs!$B20,1),"?")</f>
        <v>Etoiles Sportives Handisport</v>
      </c>
      <c r="F20" s="29">
        <v>18</v>
      </c>
      <c r="G20" s="161">
        <f t="shared" si="0"/>
        <v>228.01806329999999</v>
      </c>
      <c r="H20" s="162">
        <f t="shared" si="2"/>
        <v>228.018063302</v>
      </c>
      <c r="I20" s="163">
        <f t="shared" si="1"/>
        <v>19</v>
      </c>
      <c r="J20" s="33">
        <v>8</v>
      </c>
      <c r="K20" s="34">
        <v>7</v>
      </c>
      <c r="L20" s="34">
        <v>7</v>
      </c>
      <c r="M20" s="165">
        <f t="shared" si="3"/>
        <v>22.000119999999999</v>
      </c>
      <c r="N20" s="33">
        <v>7</v>
      </c>
      <c r="O20" s="34">
        <v>8</v>
      </c>
      <c r="P20" s="34">
        <v>8</v>
      </c>
      <c r="Q20" s="165">
        <f t="shared" si="4"/>
        <v>23.000209999999999</v>
      </c>
      <c r="R20" s="33">
        <v>8</v>
      </c>
      <c r="S20" s="34">
        <v>8</v>
      </c>
      <c r="T20" s="34">
        <v>7</v>
      </c>
      <c r="U20" s="165">
        <f t="shared" si="5"/>
        <v>23.000209999999999</v>
      </c>
      <c r="V20" s="33">
        <v>8</v>
      </c>
      <c r="W20" s="34">
        <v>8</v>
      </c>
      <c r="X20" s="34">
        <v>5</v>
      </c>
      <c r="Y20" s="165">
        <f t="shared" si="6"/>
        <v>21.000200100000001</v>
      </c>
      <c r="Z20" s="33">
        <v>9</v>
      </c>
      <c r="AA20" s="34">
        <v>9</v>
      </c>
      <c r="AB20" s="34">
        <v>5</v>
      </c>
      <c r="AC20" s="165">
        <f t="shared" si="7"/>
        <v>23.0020001</v>
      </c>
      <c r="AD20" s="33">
        <v>9</v>
      </c>
      <c r="AE20" s="34">
        <v>9</v>
      </c>
      <c r="AF20" s="34">
        <v>8</v>
      </c>
      <c r="AG20" s="165">
        <f t="shared" si="8"/>
        <v>26.002099999999999</v>
      </c>
      <c r="AH20" s="33">
        <v>7</v>
      </c>
      <c r="AI20" s="34">
        <v>6</v>
      </c>
      <c r="AJ20" s="34">
        <v>5</v>
      </c>
      <c r="AK20" s="165">
        <f t="shared" si="9"/>
        <v>18.000011100000002</v>
      </c>
      <c r="AL20" s="33">
        <v>9</v>
      </c>
      <c r="AM20" s="34">
        <v>9</v>
      </c>
      <c r="AN20" s="34">
        <v>6</v>
      </c>
      <c r="AO20" s="165">
        <f t="shared" si="10"/>
        <v>24.002001</v>
      </c>
      <c r="AP20" s="33">
        <v>10</v>
      </c>
      <c r="AQ20" s="34">
        <v>8</v>
      </c>
      <c r="AR20" s="34">
        <v>7</v>
      </c>
      <c r="AS20" s="165">
        <f t="shared" si="11"/>
        <v>25.010109999999997</v>
      </c>
      <c r="AT20" s="33">
        <v>9</v>
      </c>
      <c r="AU20" s="34">
        <v>8</v>
      </c>
      <c r="AV20" s="34">
        <v>6</v>
      </c>
      <c r="AW20" s="165">
        <f t="shared" si="12"/>
        <v>23.001100999999998</v>
      </c>
      <c r="AX20" s="154">
        <v>18</v>
      </c>
    </row>
    <row r="21" spans="1:50" ht="16.5" customHeight="1" x14ac:dyDescent="0.2">
      <c r="A21" s="153">
        <v>119</v>
      </c>
      <c r="B21" s="153">
        <f>IFERROR(MATCH(A21,Inscrits!$L$2:$L$201,0),"?")</f>
        <v>19</v>
      </c>
      <c r="C21" s="28" t="str">
        <f>IFERROR(INDEX(Inscrits!$M$2:$M$201,Qualifs!$B21,1),"?")</f>
        <v>LEGRIS LEA</v>
      </c>
      <c r="D21" s="160">
        <f>IFERROR(INDEX(Inscrits!$E$2:$E$201,Qualifs!$B21,1),"?")</f>
        <v>0</v>
      </c>
      <c r="E21" s="160" t="str">
        <f>IFERROR(INDEX(Inscrits!$H$2:$H$201,Qualifs!$B21,1),"?")</f>
        <v>REIMS HANDISPORT</v>
      </c>
      <c r="F21" s="29">
        <v>19</v>
      </c>
      <c r="G21" s="161">
        <f t="shared" si="0"/>
        <v>253.05114999999995</v>
      </c>
      <c r="H21" s="162">
        <f t="shared" si="2"/>
        <v>253.05115000209994</v>
      </c>
      <c r="I21" s="163">
        <f t="shared" si="1"/>
        <v>4</v>
      </c>
      <c r="J21" s="30">
        <v>9</v>
      </c>
      <c r="K21" s="31">
        <v>9</v>
      </c>
      <c r="L21" s="31">
        <v>9</v>
      </c>
      <c r="M21" s="164">
        <f t="shared" si="3"/>
        <v>27.003</v>
      </c>
      <c r="N21" s="30">
        <v>10</v>
      </c>
      <c r="O21" s="31">
        <v>8</v>
      </c>
      <c r="P21" s="31">
        <v>8</v>
      </c>
      <c r="Q21" s="164">
        <f t="shared" si="4"/>
        <v>26.010199999999998</v>
      </c>
      <c r="R21" s="30">
        <v>9</v>
      </c>
      <c r="S21" s="31">
        <v>8</v>
      </c>
      <c r="T21" s="31">
        <v>7</v>
      </c>
      <c r="U21" s="164">
        <f t="shared" si="5"/>
        <v>24.001109999999997</v>
      </c>
      <c r="V21" s="30">
        <v>9</v>
      </c>
      <c r="W21" s="31">
        <v>7</v>
      </c>
      <c r="X21" s="31">
        <v>7</v>
      </c>
      <c r="Y21" s="164">
        <f t="shared" si="6"/>
        <v>23.001019999999997</v>
      </c>
      <c r="Z21" s="30">
        <v>8</v>
      </c>
      <c r="AA21" s="31">
        <v>8</v>
      </c>
      <c r="AB21" s="31">
        <v>8</v>
      </c>
      <c r="AC21" s="164">
        <f t="shared" si="7"/>
        <v>24.000299999999999</v>
      </c>
      <c r="AD21" s="30">
        <v>10</v>
      </c>
      <c r="AE21" s="31">
        <v>8</v>
      </c>
      <c r="AF21" s="31">
        <v>7</v>
      </c>
      <c r="AG21" s="164">
        <f t="shared" si="8"/>
        <v>25.010109999999997</v>
      </c>
      <c r="AH21" s="30">
        <v>9</v>
      </c>
      <c r="AI21" s="31">
        <v>8</v>
      </c>
      <c r="AJ21" s="31">
        <v>8</v>
      </c>
      <c r="AK21" s="164">
        <f t="shared" si="9"/>
        <v>25.001199999999997</v>
      </c>
      <c r="AL21" s="30">
        <v>10</v>
      </c>
      <c r="AM21" s="31">
        <v>10</v>
      </c>
      <c r="AN21" s="31">
        <v>8</v>
      </c>
      <c r="AO21" s="164">
        <f t="shared" si="10"/>
        <v>28.020099999999999</v>
      </c>
      <c r="AP21" s="30">
        <v>9</v>
      </c>
      <c r="AQ21" s="31">
        <v>9</v>
      </c>
      <c r="AR21" s="31">
        <v>7</v>
      </c>
      <c r="AS21" s="164">
        <f t="shared" si="11"/>
        <v>25.002009999999999</v>
      </c>
      <c r="AT21" s="30">
        <v>9</v>
      </c>
      <c r="AU21" s="31">
        <v>9</v>
      </c>
      <c r="AV21" s="31">
        <v>8</v>
      </c>
      <c r="AW21" s="164">
        <f t="shared" si="12"/>
        <v>26.002099999999999</v>
      </c>
      <c r="AX21" s="154">
        <v>19</v>
      </c>
    </row>
    <row r="22" spans="1:50" ht="16.5" customHeight="1" thickBot="1" x14ac:dyDescent="0.25">
      <c r="A22" s="153">
        <v>120</v>
      </c>
      <c r="B22" s="153">
        <f>IFERROR(MATCH(A22,Inscrits!$L$2:$L$201,0),"?")</f>
        <v>20</v>
      </c>
      <c r="C22" s="28" t="str">
        <f>IFERROR(INDEX(Inscrits!$M$2:$M$201,Qualifs!$B22,1),"?")</f>
        <v>LEGRIS CORINNE</v>
      </c>
      <c r="D22" s="160">
        <f>IFERROR(INDEX(Inscrits!$E$2:$E$201,Qualifs!$B22,1),"?")</f>
        <v>0</v>
      </c>
      <c r="E22" s="160" t="str">
        <f>IFERROR(INDEX(Inscrits!$H$2:$H$201,Qualifs!$B22,1),"?")</f>
        <v>REIMS HANDISPORT</v>
      </c>
      <c r="F22" s="29">
        <v>20</v>
      </c>
      <c r="G22" s="161">
        <f t="shared" si="0"/>
        <v>242.01234109999999</v>
      </c>
      <c r="H22" s="162">
        <f t="shared" si="2"/>
        <v>242.0123411022</v>
      </c>
      <c r="I22" s="163">
        <f t="shared" si="1"/>
        <v>9</v>
      </c>
      <c r="J22" s="33">
        <v>9</v>
      </c>
      <c r="K22" s="34">
        <v>8</v>
      </c>
      <c r="L22" s="34">
        <v>8</v>
      </c>
      <c r="M22" s="165">
        <f t="shared" si="3"/>
        <v>25.001199999999997</v>
      </c>
      <c r="N22" s="33">
        <v>8</v>
      </c>
      <c r="O22" s="34">
        <v>7</v>
      </c>
      <c r="P22" s="34">
        <v>7</v>
      </c>
      <c r="Q22" s="165">
        <f t="shared" si="4"/>
        <v>22.000119999999999</v>
      </c>
      <c r="R22" s="33">
        <v>9</v>
      </c>
      <c r="S22" s="34">
        <v>9</v>
      </c>
      <c r="T22" s="34">
        <v>8</v>
      </c>
      <c r="U22" s="165">
        <f t="shared" si="5"/>
        <v>26.002099999999999</v>
      </c>
      <c r="V22" s="33">
        <v>9</v>
      </c>
      <c r="W22" s="34">
        <v>8</v>
      </c>
      <c r="X22" s="34">
        <v>8</v>
      </c>
      <c r="Y22" s="165">
        <f t="shared" si="6"/>
        <v>25.001199999999997</v>
      </c>
      <c r="Z22" s="33">
        <v>9</v>
      </c>
      <c r="AA22" s="34">
        <v>8</v>
      </c>
      <c r="AB22" s="34">
        <v>8</v>
      </c>
      <c r="AC22" s="165">
        <f t="shared" si="7"/>
        <v>25.001199999999997</v>
      </c>
      <c r="AD22" s="33">
        <v>9</v>
      </c>
      <c r="AE22" s="34">
        <v>8</v>
      </c>
      <c r="AF22" s="34">
        <v>8</v>
      </c>
      <c r="AG22" s="165">
        <f t="shared" si="8"/>
        <v>25.001199999999997</v>
      </c>
      <c r="AH22" s="33">
        <v>9</v>
      </c>
      <c r="AI22" s="34">
        <v>7</v>
      </c>
      <c r="AJ22" s="34">
        <v>6</v>
      </c>
      <c r="AK22" s="165">
        <f t="shared" si="9"/>
        <v>22.001010999999998</v>
      </c>
      <c r="AL22" s="33">
        <v>9</v>
      </c>
      <c r="AM22" s="34">
        <v>8</v>
      </c>
      <c r="AN22" s="34">
        <v>7</v>
      </c>
      <c r="AO22" s="165">
        <f t="shared" si="10"/>
        <v>24.001109999999997</v>
      </c>
      <c r="AP22" s="33">
        <v>9</v>
      </c>
      <c r="AQ22" s="34">
        <v>9</v>
      </c>
      <c r="AR22" s="34">
        <v>8</v>
      </c>
      <c r="AS22" s="165">
        <f t="shared" si="11"/>
        <v>26.002099999999999</v>
      </c>
      <c r="AT22" s="33">
        <v>9</v>
      </c>
      <c r="AU22" s="34">
        <v>8</v>
      </c>
      <c r="AV22" s="34">
        <v>5</v>
      </c>
      <c r="AW22" s="165">
        <f t="shared" si="12"/>
        <v>22.001100099999999</v>
      </c>
      <c r="AX22" s="154">
        <v>20</v>
      </c>
    </row>
    <row r="23" spans="1:50" ht="16.5" customHeight="1" x14ac:dyDescent="0.2">
      <c r="A23" s="153">
        <v>121</v>
      </c>
      <c r="B23" s="153">
        <f>IFERROR(MATCH(A23,Inscrits!$L$2:$L$201,0),"?")</f>
        <v>21</v>
      </c>
      <c r="C23" s="28" t="str">
        <f>IFERROR(INDEX(Inscrits!$M$2:$M$201,Qualifs!$B23,1),"?")</f>
        <v/>
      </c>
      <c r="D23" s="160">
        <f>IFERROR(INDEX(Inscrits!$E$2:$E$201,Qualifs!$B23,1),"?")</f>
        <v>0</v>
      </c>
      <c r="E23" s="160">
        <f>IFERROR(INDEX(Inscrits!$H$2:$H$201,Qualifs!$B23,1),"?")</f>
        <v>0</v>
      </c>
      <c r="F23" s="29">
        <v>21</v>
      </c>
      <c r="G23" s="161">
        <f t="shared" si="0"/>
        <v>3E-11</v>
      </c>
      <c r="H23" s="162">
        <f t="shared" si="2"/>
        <v>2.33E-9</v>
      </c>
      <c r="I23" s="163" t="str">
        <f t="shared" si="1"/>
        <v>nc</v>
      </c>
      <c r="J23" s="30"/>
      <c r="K23" s="31"/>
      <c r="L23" s="31"/>
      <c r="M23" s="164">
        <f t="shared" si="3"/>
        <v>3.0000000000000001E-12</v>
      </c>
      <c r="N23" s="30"/>
      <c r="O23" s="31"/>
      <c r="P23" s="31"/>
      <c r="Q23" s="164">
        <f t="shared" si="4"/>
        <v>3.0000000000000001E-12</v>
      </c>
      <c r="R23" s="30"/>
      <c r="S23" s="31"/>
      <c r="T23" s="31"/>
      <c r="U23" s="164">
        <f t="shared" si="5"/>
        <v>3.0000000000000001E-12</v>
      </c>
      <c r="V23" s="30"/>
      <c r="W23" s="31"/>
      <c r="X23" s="31"/>
      <c r="Y23" s="164">
        <f t="shared" si="6"/>
        <v>3.0000000000000001E-12</v>
      </c>
      <c r="Z23" s="30"/>
      <c r="AA23" s="31"/>
      <c r="AB23" s="31"/>
      <c r="AC23" s="164">
        <f t="shared" si="7"/>
        <v>3.0000000000000001E-12</v>
      </c>
      <c r="AD23" s="30"/>
      <c r="AE23" s="31"/>
      <c r="AF23" s="31"/>
      <c r="AG23" s="164">
        <f t="shared" si="8"/>
        <v>3.0000000000000001E-12</v>
      </c>
      <c r="AH23" s="30"/>
      <c r="AI23" s="31"/>
      <c r="AJ23" s="31"/>
      <c r="AK23" s="164">
        <f t="shared" si="9"/>
        <v>3.0000000000000001E-12</v>
      </c>
      <c r="AL23" s="30"/>
      <c r="AM23" s="31"/>
      <c r="AN23" s="31"/>
      <c r="AO23" s="164">
        <f t="shared" si="10"/>
        <v>3.0000000000000001E-12</v>
      </c>
      <c r="AP23" s="30"/>
      <c r="AQ23" s="31"/>
      <c r="AR23" s="31"/>
      <c r="AS23" s="164">
        <f t="shared" si="11"/>
        <v>3.0000000000000001E-12</v>
      </c>
      <c r="AT23" s="30"/>
      <c r="AU23" s="31"/>
      <c r="AV23" s="31"/>
      <c r="AW23" s="164">
        <f t="shared" si="12"/>
        <v>3.0000000000000001E-12</v>
      </c>
      <c r="AX23" s="154">
        <v>21</v>
      </c>
    </row>
    <row r="24" spans="1:50" ht="16.5" customHeight="1" thickBot="1" x14ac:dyDescent="0.25">
      <c r="A24" s="153">
        <v>122</v>
      </c>
      <c r="B24" s="153">
        <f>IFERROR(MATCH(A24,Inscrits!$L$2:$L$201,0),"?")</f>
        <v>22</v>
      </c>
      <c r="C24" s="28" t="str">
        <f>IFERROR(INDEX(Inscrits!$M$2:$M$201,Qualifs!$B24,1),"?")</f>
        <v/>
      </c>
      <c r="D24" s="160">
        <f>IFERROR(INDEX(Inscrits!$E$2:$E$201,Qualifs!$B24,1),"?")</f>
        <v>0</v>
      </c>
      <c r="E24" s="160">
        <f>IFERROR(INDEX(Inscrits!$H$2:$H$201,Qualifs!$B24,1),"?")</f>
        <v>0</v>
      </c>
      <c r="F24" s="29">
        <v>22</v>
      </c>
      <c r="G24" s="161">
        <f t="shared" si="0"/>
        <v>3E-11</v>
      </c>
      <c r="H24" s="162">
        <f t="shared" si="2"/>
        <v>2.4300000000000001E-9</v>
      </c>
      <c r="I24" s="163" t="str">
        <f t="shared" si="1"/>
        <v>nc</v>
      </c>
      <c r="J24" s="33"/>
      <c r="K24" s="34"/>
      <c r="L24" s="34"/>
      <c r="M24" s="165">
        <f>J24+POWER(10,J24-12)+K24+POWER(10,K24-12)+L24+POWER(10,L24-12)</f>
        <v>3.0000000000000001E-12</v>
      </c>
      <c r="N24" s="33"/>
      <c r="O24" s="34"/>
      <c r="P24" s="34"/>
      <c r="Q24" s="165">
        <f>N24+POWER(10,N24-12)+O24+POWER(10,O24-12)+P24+POWER(10,P24-12)</f>
        <v>3.0000000000000001E-12</v>
      </c>
      <c r="R24" s="33"/>
      <c r="S24" s="34"/>
      <c r="T24" s="34"/>
      <c r="U24" s="165">
        <f>R24+POWER(10,R24-12)+S24+POWER(10,S24-12)+T24+POWER(10,T24-12)</f>
        <v>3.0000000000000001E-12</v>
      </c>
      <c r="V24" s="33"/>
      <c r="W24" s="34"/>
      <c r="X24" s="34"/>
      <c r="Y24" s="165">
        <f>V24+POWER(10,V24-12)+W24+POWER(10,W24-12)+X24+POWER(10,X24-12)</f>
        <v>3.0000000000000001E-12</v>
      </c>
      <c r="Z24" s="33"/>
      <c r="AA24" s="34"/>
      <c r="AB24" s="34"/>
      <c r="AC24" s="165">
        <f>Z24+POWER(10,Z24-12)+AA24+POWER(10,AA24-12)+AB24+POWER(10,AB24-12)</f>
        <v>3.0000000000000001E-12</v>
      </c>
      <c r="AD24" s="33"/>
      <c r="AE24" s="34"/>
      <c r="AF24" s="34"/>
      <c r="AG24" s="165">
        <f>AD24+POWER(10,AD24-12)+AE24+POWER(10,AE24-12)+AF24+POWER(10,AF24-12)</f>
        <v>3.0000000000000001E-12</v>
      </c>
      <c r="AH24" s="33"/>
      <c r="AI24" s="34"/>
      <c r="AJ24" s="34"/>
      <c r="AK24" s="165">
        <f>AH24+POWER(10,AH24-12)+AI24+POWER(10,AI24-12)+AJ24+POWER(10,AJ24-12)</f>
        <v>3.0000000000000001E-12</v>
      </c>
      <c r="AL24" s="33"/>
      <c r="AM24" s="34"/>
      <c r="AN24" s="34"/>
      <c r="AO24" s="165">
        <f>AL24+POWER(10,AL24-12)+AM24+POWER(10,AM24-12)+AN24+POWER(10,AN24-12)</f>
        <v>3.0000000000000001E-12</v>
      </c>
      <c r="AP24" s="33"/>
      <c r="AQ24" s="34"/>
      <c r="AR24" s="34"/>
      <c r="AS24" s="165">
        <f>AP24+POWER(10,AP24-12)+AQ24+POWER(10,AQ24-12)+AR24+POWER(10,AR24-12)</f>
        <v>3.0000000000000001E-12</v>
      </c>
      <c r="AT24" s="33"/>
      <c r="AU24" s="34"/>
      <c r="AV24" s="34"/>
      <c r="AW24" s="165">
        <f>AT24+POWER(10,AT24-12)+AU24+POWER(10,AU24-12)+AV24+POWER(10,AV24-12)</f>
        <v>3.0000000000000001E-12</v>
      </c>
      <c r="AX24" s="154">
        <v>22</v>
      </c>
    </row>
    <row r="25" spans="1:50" ht="16.5" customHeight="1" x14ac:dyDescent="0.2">
      <c r="A25" s="153">
        <v>123</v>
      </c>
      <c r="B25" s="153">
        <f>IFERROR(MATCH(A25,Inscrits!$L$2:$L$201,0),"?")</f>
        <v>23</v>
      </c>
      <c r="C25" s="28" t="str">
        <f>IFERROR(INDEX(Inscrits!$M$2:$M$201,Qualifs!$B25,1),"?")</f>
        <v/>
      </c>
      <c r="D25" s="160">
        <f>IFERROR(INDEX(Inscrits!$E$2:$E$201,Qualifs!$B25,1),"?")</f>
        <v>0</v>
      </c>
      <c r="E25" s="160">
        <f>IFERROR(INDEX(Inscrits!$H$2:$H$201,Qualifs!$B25,1),"?")</f>
        <v>0</v>
      </c>
      <c r="F25" s="29">
        <v>23</v>
      </c>
      <c r="G25" s="161">
        <f t="shared" si="0"/>
        <v>3E-11</v>
      </c>
      <c r="H25" s="162">
        <f t="shared" si="2"/>
        <v>2.5300000000000002E-9</v>
      </c>
      <c r="I25" s="163" t="str">
        <f t="shared" si="1"/>
        <v>nc</v>
      </c>
      <c r="J25" s="30"/>
      <c r="K25" s="31"/>
      <c r="L25" s="31"/>
      <c r="M25" s="164">
        <f>J25+POWER(10,J25-12)+K25+POWER(10,K25-12)+L25+POWER(10,L25-12)</f>
        <v>3.0000000000000001E-12</v>
      </c>
      <c r="N25" s="30"/>
      <c r="O25" s="31"/>
      <c r="P25" s="31"/>
      <c r="Q25" s="164">
        <f>N25+POWER(10,N25-12)+O25+POWER(10,O25-12)+P25+POWER(10,P25-12)</f>
        <v>3.0000000000000001E-12</v>
      </c>
      <c r="R25" s="30"/>
      <c r="S25" s="31"/>
      <c r="T25" s="31"/>
      <c r="U25" s="164">
        <f>R25+POWER(10,R25-12)+S25+POWER(10,S25-12)+T25+POWER(10,T25-12)</f>
        <v>3.0000000000000001E-12</v>
      </c>
      <c r="V25" s="30"/>
      <c r="W25" s="31"/>
      <c r="X25" s="31"/>
      <c r="Y25" s="164">
        <f>V25+POWER(10,V25-12)+W25+POWER(10,W25-12)+X25+POWER(10,X25-12)</f>
        <v>3.0000000000000001E-12</v>
      </c>
      <c r="Z25" s="30"/>
      <c r="AA25" s="31"/>
      <c r="AB25" s="31"/>
      <c r="AC25" s="164">
        <f>Z25+POWER(10,Z25-12)+AA25+POWER(10,AA25-12)+AB25+POWER(10,AB25-12)</f>
        <v>3.0000000000000001E-12</v>
      </c>
      <c r="AD25" s="30"/>
      <c r="AE25" s="31"/>
      <c r="AF25" s="31"/>
      <c r="AG25" s="164">
        <f>AD25+POWER(10,AD25-12)+AE25+POWER(10,AE25-12)+AF25+POWER(10,AF25-12)</f>
        <v>3.0000000000000001E-12</v>
      </c>
      <c r="AH25" s="30"/>
      <c r="AI25" s="31"/>
      <c r="AJ25" s="31"/>
      <c r="AK25" s="164">
        <f>AH25+POWER(10,AH25-12)+AI25+POWER(10,AI25-12)+AJ25+POWER(10,AJ25-12)</f>
        <v>3.0000000000000001E-12</v>
      </c>
      <c r="AL25" s="30"/>
      <c r="AM25" s="31"/>
      <c r="AN25" s="31"/>
      <c r="AO25" s="164">
        <f>AL25+POWER(10,AL25-12)+AM25+POWER(10,AM25-12)+AN25+POWER(10,AN25-12)</f>
        <v>3.0000000000000001E-12</v>
      </c>
      <c r="AP25" s="30"/>
      <c r="AQ25" s="31"/>
      <c r="AR25" s="31"/>
      <c r="AS25" s="164">
        <f>AP25+POWER(10,AP25-12)+AQ25+POWER(10,AQ25-12)+AR25+POWER(10,AR25-12)</f>
        <v>3.0000000000000001E-12</v>
      </c>
      <c r="AT25" s="30"/>
      <c r="AU25" s="31"/>
      <c r="AV25" s="31"/>
      <c r="AW25" s="164">
        <f>AT25+POWER(10,AT25-12)+AU25+POWER(10,AU25-12)+AV25+POWER(10,AV25-12)</f>
        <v>3.0000000000000001E-12</v>
      </c>
      <c r="AX25" s="154">
        <v>23</v>
      </c>
    </row>
    <row r="26" spans="1:50" ht="16.5" customHeight="1" thickBot="1" x14ac:dyDescent="0.25">
      <c r="A26" s="153">
        <v>124</v>
      </c>
      <c r="B26" s="153">
        <f>IFERROR(MATCH(A26,Inscrits!$L$2:$L$201,0),"?")</f>
        <v>24</v>
      </c>
      <c r="C26" s="28" t="str">
        <f>IFERROR(INDEX(Inscrits!$M$2:$M$201,Qualifs!$B26,1),"?")</f>
        <v/>
      </c>
      <c r="D26" s="160">
        <f>IFERROR(INDEX(Inscrits!$E$2:$E$201,Qualifs!$B26,1),"?")</f>
        <v>0</v>
      </c>
      <c r="E26" s="160">
        <f>IFERROR(INDEX(Inscrits!$H$2:$H$201,Qualifs!$B26,1),"?")</f>
        <v>0</v>
      </c>
      <c r="F26" s="29">
        <v>24</v>
      </c>
      <c r="G26" s="161">
        <f t="shared" si="0"/>
        <v>3E-11</v>
      </c>
      <c r="H26" s="162">
        <f t="shared" si="2"/>
        <v>2.6300000000000002E-9</v>
      </c>
      <c r="I26" s="163" t="str">
        <f t="shared" si="1"/>
        <v>nc</v>
      </c>
      <c r="J26" s="33"/>
      <c r="K26" s="34"/>
      <c r="L26" s="34"/>
      <c r="M26" s="165">
        <f>J26+POWER(10,J26-12)+K26+POWER(10,K26-12)+L26+POWER(10,L26-12)</f>
        <v>3.0000000000000001E-12</v>
      </c>
      <c r="N26" s="33"/>
      <c r="O26" s="34"/>
      <c r="P26" s="34"/>
      <c r="Q26" s="165">
        <f>N26+POWER(10,N26-12)+O26+POWER(10,O26-12)+P26+POWER(10,P26-12)</f>
        <v>3.0000000000000001E-12</v>
      </c>
      <c r="R26" s="33"/>
      <c r="S26" s="34"/>
      <c r="T26" s="34"/>
      <c r="U26" s="165">
        <f>R26+POWER(10,R26-12)+S26+POWER(10,S26-12)+T26+POWER(10,T26-12)</f>
        <v>3.0000000000000001E-12</v>
      </c>
      <c r="V26" s="33"/>
      <c r="W26" s="34"/>
      <c r="X26" s="34"/>
      <c r="Y26" s="165">
        <f>V26+POWER(10,V26-12)+W26+POWER(10,W26-12)+X26+POWER(10,X26-12)</f>
        <v>3.0000000000000001E-12</v>
      </c>
      <c r="Z26" s="33"/>
      <c r="AA26" s="34"/>
      <c r="AB26" s="34"/>
      <c r="AC26" s="165">
        <f>Z26+POWER(10,Z26-12)+AA26+POWER(10,AA26-12)+AB26+POWER(10,AB26-12)</f>
        <v>3.0000000000000001E-12</v>
      </c>
      <c r="AD26" s="33"/>
      <c r="AE26" s="34"/>
      <c r="AF26" s="34"/>
      <c r="AG26" s="165">
        <f>AD26+POWER(10,AD26-12)+AE26+POWER(10,AE26-12)+AF26+POWER(10,AF26-12)</f>
        <v>3.0000000000000001E-12</v>
      </c>
      <c r="AH26" s="33"/>
      <c r="AI26" s="34"/>
      <c r="AJ26" s="34"/>
      <c r="AK26" s="165">
        <f>AH26+POWER(10,AH26-12)+AI26+POWER(10,AI26-12)+AJ26+POWER(10,AJ26-12)</f>
        <v>3.0000000000000001E-12</v>
      </c>
      <c r="AL26" s="33"/>
      <c r="AM26" s="34"/>
      <c r="AN26" s="34"/>
      <c r="AO26" s="165">
        <f>AL26+POWER(10,AL26-12)+AM26+POWER(10,AM26-12)+AN26+POWER(10,AN26-12)</f>
        <v>3.0000000000000001E-12</v>
      </c>
      <c r="AP26" s="33"/>
      <c r="AQ26" s="34"/>
      <c r="AR26" s="34"/>
      <c r="AS26" s="165">
        <f>AP26+POWER(10,AP26-12)+AQ26+POWER(10,AQ26-12)+AR26+POWER(10,AR26-12)</f>
        <v>3.0000000000000001E-12</v>
      </c>
      <c r="AT26" s="33"/>
      <c r="AU26" s="34"/>
      <c r="AV26" s="34"/>
      <c r="AW26" s="165">
        <f>AT26+POWER(10,AT26-12)+AU26+POWER(10,AU26-12)+AV26+POWER(10,AV26-12)</f>
        <v>3.0000000000000001E-12</v>
      </c>
      <c r="AX26" s="154">
        <v>24</v>
      </c>
    </row>
    <row r="27" spans="1:50" ht="37.5" customHeight="1" x14ac:dyDescent="0.2">
      <c r="C27" s="580" t="s">
        <v>141</v>
      </c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  <c r="Q27" s="580"/>
      <c r="R27" s="580"/>
      <c r="S27" s="580"/>
      <c r="T27" s="580"/>
      <c r="U27" s="580"/>
      <c r="V27" s="580"/>
      <c r="W27" s="580"/>
      <c r="X27" s="580"/>
      <c r="Y27" s="580"/>
      <c r="Z27" s="580"/>
      <c r="AA27" s="580"/>
      <c r="AB27" s="580"/>
      <c r="AC27" s="580"/>
      <c r="AD27" s="580"/>
      <c r="AE27" s="580"/>
      <c r="AF27" s="580"/>
      <c r="AG27" s="580"/>
      <c r="AH27" s="580"/>
      <c r="AI27" s="580"/>
      <c r="AJ27" s="580"/>
      <c r="AK27" s="580"/>
      <c r="AL27" s="580"/>
      <c r="AM27" s="580"/>
      <c r="AN27" s="580"/>
      <c r="AO27" s="580"/>
      <c r="AP27" s="580"/>
      <c r="AQ27" s="580"/>
      <c r="AR27" s="580"/>
      <c r="AS27" s="580"/>
      <c r="AT27" s="580"/>
      <c r="AU27" s="580"/>
      <c r="AV27" s="580"/>
      <c r="AW27" s="580"/>
    </row>
    <row r="28" spans="1:50" ht="16.5" customHeight="1" thickBot="1" x14ac:dyDescent="0.25">
      <c r="C28" s="26" t="s">
        <v>147</v>
      </c>
      <c r="D28" s="157" t="s">
        <v>15</v>
      </c>
      <c r="E28" s="26" t="s">
        <v>18</v>
      </c>
      <c r="F28" s="157" t="s">
        <v>14</v>
      </c>
      <c r="G28" s="158" t="s">
        <v>148</v>
      </c>
      <c r="H28" s="27"/>
      <c r="I28" s="159" t="s">
        <v>149</v>
      </c>
      <c r="J28" s="581" t="s">
        <v>150</v>
      </c>
      <c r="K28" s="581"/>
      <c r="L28" s="581"/>
      <c r="M28" s="581"/>
      <c r="N28" s="581" t="s">
        <v>151</v>
      </c>
      <c r="O28" s="581"/>
      <c r="P28" s="581"/>
      <c r="Q28" s="581"/>
      <c r="R28" s="581" t="s">
        <v>152</v>
      </c>
      <c r="S28" s="581"/>
      <c r="T28" s="581"/>
      <c r="U28" s="581"/>
      <c r="V28" s="579" t="s">
        <v>153</v>
      </c>
      <c r="W28" s="579"/>
      <c r="X28" s="579"/>
      <c r="Y28" s="579"/>
      <c r="Z28" s="579" t="s">
        <v>154</v>
      </c>
      <c r="AA28" s="579"/>
      <c r="AB28" s="579"/>
      <c r="AC28" s="579"/>
      <c r="AD28" s="579" t="s">
        <v>155</v>
      </c>
      <c r="AE28" s="579"/>
      <c r="AF28" s="579"/>
      <c r="AG28" s="579"/>
      <c r="AH28" s="579" t="s">
        <v>156</v>
      </c>
      <c r="AI28" s="579"/>
      <c r="AJ28" s="579"/>
      <c r="AK28" s="579"/>
      <c r="AL28" s="579" t="s">
        <v>157</v>
      </c>
      <c r="AM28" s="579"/>
      <c r="AN28" s="579"/>
      <c r="AO28" s="579"/>
      <c r="AP28" s="579" t="s">
        <v>158</v>
      </c>
      <c r="AQ28" s="579"/>
      <c r="AR28" s="579"/>
      <c r="AS28" s="579"/>
      <c r="AT28" s="579" t="s">
        <v>159</v>
      </c>
      <c r="AU28" s="579"/>
      <c r="AV28" s="579"/>
      <c r="AW28" s="579"/>
    </row>
    <row r="29" spans="1:50" ht="16.5" customHeight="1" x14ac:dyDescent="0.2">
      <c r="A29" s="153">
        <v>201</v>
      </c>
      <c r="B29" s="153">
        <f>IFERROR(MATCH(A29,Inscrits!$L$2:$L$201,0),"?")</f>
        <v>25</v>
      </c>
      <c r="C29" s="28" t="str">
        <f>IFERROR(INDEX(Inscrits!$M$2:$M$201,Qualifs!$B29,1),"?")</f>
        <v>TAILLON ROMAIN</v>
      </c>
      <c r="D29" s="160">
        <f>IFERROR(INDEX(Inscrits!$E$2:$E$201,Qualifs!$B29,1),"?")</f>
        <v>0</v>
      </c>
      <c r="E29" s="160" t="str">
        <f>IFERROR(INDEX(Inscrits!$H$2:$H$201,Qualifs!$B29,1),"?")</f>
        <v>ASPTT La Sarbacane de Bessay</v>
      </c>
      <c r="F29" s="29">
        <v>1</v>
      </c>
      <c r="G29" s="161">
        <f t="shared" ref="G29:G52" si="13">M29+Q29+U29+Y29+AC29+AG29+AK29+AO29+AS29+AW29</f>
        <v>223.01714512000001</v>
      </c>
      <c r="H29" s="162">
        <f t="shared" ref="H29:H52" si="14">G29+ROW()/10000000000</f>
        <v>223.01714512290002</v>
      </c>
      <c r="I29" s="163">
        <f t="shared" ref="I29:I52" si="15">IF(ROUND(G29,0)&lt;&gt;0,RANK(G29,$G$3:$G$156),"nc")</f>
        <v>26</v>
      </c>
      <c r="J29" s="30">
        <v>8</v>
      </c>
      <c r="K29" s="31">
        <v>7</v>
      </c>
      <c r="L29" s="31">
        <v>7</v>
      </c>
      <c r="M29" s="164">
        <f t="shared" si="3"/>
        <v>22.000119999999999</v>
      </c>
      <c r="N29" s="30">
        <v>5</v>
      </c>
      <c r="O29" s="31">
        <v>4</v>
      </c>
      <c r="P29" s="31">
        <v>4</v>
      </c>
      <c r="Q29" s="164">
        <f t="shared" si="4"/>
        <v>13.000000120000003</v>
      </c>
      <c r="R29" s="30">
        <v>9</v>
      </c>
      <c r="S29" s="31">
        <v>8</v>
      </c>
      <c r="T29" s="31">
        <v>6</v>
      </c>
      <c r="U29" s="164">
        <f t="shared" si="5"/>
        <v>23.001100999999998</v>
      </c>
      <c r="V29" s="30">
        <v>9</v>
      </c>
      <c r="W29" s="31">
        <v>8</v>
      </c>
      <c r="X29" s="31">
        <v>8</v>
      </c>
      <c r="Y29" s="164">
        <f t="shared" si="6"/>
        <v>25.001199999999997</v>
      </c>
      <c r="Z29" s="30">
        <v>10</v>
      </c>
      <c r="AA29" s="31">
        <v>9</v>
      </c>
      <c r="AB29" s="31">
        <v>8</v>
      </c>
      <c r="AC29" s="164">
        <f t="shared" si="7"/>
        <v>27.011099999999999</v>
      </c>
      <c r="AD29" s="30">
        <v>8</v>
      </c>
      <c r="AE29" s="31">
        <v>8</v>
      </c>
      <c r="AF29" s="31">
        <v>6</v>
      </c>
      <c r="AG29" s="164">
        <f t="shared" si="8"/>
        <v>22.000201000000001</v>
      </c>
      <c r="AH29" s="30">
        <v>8</v>
      </c>
      <c r="AI29" s="31">
        <v>8</v>
      </c>
      <c r="AJ29" s="31">
        <v>8</v>
      </c>
      <c r="AK29" s="164">
        <f t="shared" si="9"/>
        <v>24.000299999999999</v>
      </c>
      <c r="AL29" s="30">
        <v>7</v>
      </c>
      <c r="AM29" s="31">
        <v>6</v>
      </c>
      <c r="AN29" s="31">
        <v>6</v>
      </c>
      <c r="AO29" s="164">
        <f t="shared" si="10"/>
        <v>19.000012000000002</v>
      </c>
      <c r="AP29" s="30">
        <v>9</v>
      </c>
      <c r="AQ29" s="31">
        <v>8</v>
      </c>
      <c r="AR29" s="31">
        <v>7</v>
      </c>
      <c r="AS29" s="164">
        <f t="shared" si="11"/>
        <v>24.001109999999997</v>
      </c>
      <c r="AT29" s="30">
        <v>9</v>
      </c>
      <c r="AU29" s="31">
        <v>9</v>
      </c>
      <c r="AV29" s="31">
        <v>6</v>
      </c>
      <c r="AW29" s="164">
        <f t="shared" si="12"/>
        <v>24.002001</v>
      </c>
      <c r="AX29" s="154">
        <v>1</v>
      </c>
    </row>
    <row r="30" spans="1:50" ht="16.5" customHeight="1" thickBot="1" x14ac:dyDescent="0.25">
      <c r="A30" s="153">
        <v>202</v>
      </c>
      <c r="B30" s="153">
        <f>IFERROR(MATCH(A30,Inscrits!$L$2:$L$201,0),"?")</f>
        <v>26</v>
      </c>
      <c r="C30" s="28" t="str">
        <f>IFERROR(INDEX(Inscrits!$M$2:$M$201,Qualifs!$B30,1),"?")</f>
        <v>PIEL AMELIE</v>
      </c>
      <c r="D30" s="160">
        <f>IFERROR(INDEX(Inscrits!$E$2:$E$201,Qualifs!$B30,1),"?")</f>
        <v>0</v>
      </c>
      <c r="E30" s="160" t="str">
        <f>IFERROR(INDEX(Inscrits!$H$2:$H$201,Qualifs!$B30,1),"?")</f>
        <v>Ensemble Sport</v>
      </c>
      <c r="F30" s="29">
        <v>2</v>
      </c>
      <c r="G30" s="161">
        <f t="shared" si="13"/>
        <v>224.00360120000002</v>
      </c>
      <c r="H30" s="162">
        <f t="shared" si="14"/>
        <v>224.00360120300002</v>
      </c>
      <c r="I30" s="163">
        <f t="shared" si="15"/>
        <v>24</v>
      </c>
      <c r="J30" s="33">
        <v>8</v>
      </c>
      <c r="K30" s="34">
        <v>8</v>
      </c>
      <c r="L30" s="34">
        <v>8</v>
      </c>
      <c r="M30" s="165">
        <f t="shared" si="3"/>
        <v>24.000299999999999</v>
      </c>
      <c r="N30" s="33">
        <v>8</v>
      </c>
      <c r="O30" s="34">
        <v>7</v>
      </c>
      <c r="P30" s="34">
        <v>6</v>
      </c>
      <c r="Q30" s="165">
        <f t="shared" si="4"/>
        <v>21.000111</v>
      </c>
      <c r="R30" s="33">
        <v>8</v>
      </c>
      <c r="S30" s="34">
        <v>8</v>
      </c>
      <c r="T30" s="34">
        <v>7</v>
      </c>
      <c r="U30" s="165">
        <f t="shared" si="5"/>
        <v>23.000209999999999</v>
      </c>
      <c r="V30" s="33">
        <v>9</v>
      </c>
      <c r="W30" s="34">
        <v>8</v>
      </c>
      <c r="X30" s="34">
        <v>5</v>
      </c>
      <c r="Y30" s="165">
        <f t="shared" si="6"/>
        <v>22.001100099999999</v>
      </c>
      <c r="Z30" s="33">
        <v>8</v>
      </c>
      <c r="AA30" s="34">
        <v>8</v>
      </c>
      <c r="AB30" s="34">
        <v>7</v>
      </c>
      <c r="AC30" s="165">
        <f t="shared" si="7"/>
        <v>23.000209999999999</v>
      </c>
      <c r="AD30" s="33">
        <v>9</v>
      </c>
      <c r="AE30" s="34">
        <v>7</v>
      </c>
      <c r="AF30" s="34">
        <v>7</v>
      </c>
      <c r="AG30" s="165">
        <f t="shared" si="8"/>
        <v>23.001019999999997</v>
      </c>
      <c r="AH30" s="33">
        <v>8</v>
      </c>
      <c r="AI30" s="34">
        <v>8</v>
      </c>
      <c r="AJ30" s="34">
        <v>7</v>
      </c>
      <c r="AK30" s="165">
        <f t="shared" si="9"/>
        <v>23.000209999999999</v>
      </c>
      <c r="AL30" s="33">
        <v>8</v>
      </c>
      <c r="AM30" s="34">
        <v>8</v>
      </c>
      <c r="AN30" s="34">
        <v>7</v>
      </c>
      <c r="AO30" s="165">
        <f t="shared" si="10"/>
        <v>23.000209999999999</v>
      </c>
      <c r="AP30" s="33">
        <v>8</v>
      </c>
      <c r="AQ30" s="34">
        <v>8</v>
      </c>
      <c r="AR30" s="34">
        <v>5</v>
      </c>
      <c r="AS30" s="165">
        <f t="shared" si="11"/>
        <v>21.000200100000001</v>
      </c>
      <c r="AT30" s="33">
        <v>7</v>
      </c>
      <c r="AU30" s="34">
        <v>7</v>
      </c>
      <c r="AV30" s="34">
        <v>7</v>
      </c>
      <c r="AW30" s="165">
        <f t="shared" si="12"/>
        <v>21.000029999999999</v>
      </c>
      <c r="AX30" s="154">
        <v>2</v>
      </c>
    </row>
    <row r="31" spans="1:50" ht="16.5" customHeight="1" x14ac:dyDescent="0.2">
      <c r="A31" s="153">
        <v>203</v>
      </c>
      <c r="B31" s="153">
        <f>IFERROR(MATCH(A31,Inscrits!$L$2:$L$201,0),"?")</f>
        <v>27</v>
      </c>
      <c r="C31" s="28" t="str">
        <f>IFERROR(INDEX(Inscrits!$M$2:$M$201,Qualifs!$B31,1),"?")</f>
        <v>LUTHEREAU FABIEN</v>
      </c>
      <c r="D31" s="160">
        <f>IFERROR(INDEX(Inscrits!$E$2:$E$201,Qualifs!$B31,1),"?")</f>
        <v>0</v>
      </c>
      <c r="E31" s="160" t="str">
        <f>IFERROR(INDEX(Inscrits!$H$2:$H$201,Qualifs!$B31,1),"?")</f>
        <v>Handicapables</v>
      </c>
      <c r="F31" s="29">
        <v>3</v>
      </c>
      <c r="G31" s="161">
        <f t="shared" si="13"/>
        <v>223.02681200100994</v>
      </c>
      <c r="H31" s="162">
        <f t="shared" si="14"/>
        <v>223.02681200410996</v>
      </c>
      <c r="I31" s="163">
        <f t="shared" si="15"/>
        <v>25</v>
      </c>
      <c r="J31" s="30">
        <v>7</v>
      </c>
      <c r="K31" s="31">
        <v>7</v>
      </c>
      <c r="L31" s="31">
        <v>7</v>
      </c>
      <c r="M31" s="164">
        <f t="shared" si="3"/>
        <v>21.000029999999999</v>
      </c>
      <c r="N31" s="30">
        <v>9</v>
      </c>
      <c r="O31" s="31">
        <v>8</v>
      </c>
      <c r="P31" s="31">
        <v>1</v>
      </c>
      <c r="Q31" s="164">
        <f t="shared" si="4"/>
        <v>18.001100000009998</v>
      </c>
      <c r="R31" s="30">
        <v>8</v>
      </c>
      <c r="S31" s="31">
        <v>7</v>
      </c>
      <c r="T31" s="31">
        <v>6</v>
      </c>
      <c r="U31" s="164">
        <f t="shared" si="5"/>
        <v>21.000111</v>
      </c>
      <c r="V31" s="30">
        <v>9</v>
      </c>
      <c r="W31" s="31">
        <v>7</v>
      </c>
      <c r="X31" s="31">
        <v>3</v>
      </c>
      <c r="Y31" s="164">
        <f t="shared" si="6"/>
        <v>19.001010000999997</v>
      </c>
      <c r="Z31" s="30">
        <v>9</v>
      </c>
      <c r="AA31" s="31">
        <v>7</v>
      </c>
      <c r="AB31" s="31">
        <v>7</v>
      </c>
      <c r="AC31" s="164">
        <f t="shared" si="7"/>
        <v>23.001019999999997</v>
      </c>
      <c r="AD31" s="30">
        <v>10</v>
      </c>
      <c r="AE31" s="31">
        <v>10</v>
      </c>
      <c r="AF31" s="31">
        <v>8</v>
      </c>
      <c r="AG31" s="164">
        <f t="shared" si="8"/>
        <v>28.020099999999999</v>
      </c>
      <c r="AH31" s="30">
        <v>9</v>
      </c>
      <c r="AI31" s="31">
        <v>8</v>
      </c>
      <c r="AJ31" s="31">
        <v>7</v>
      </c>
      <c r="AK31" s="164">
        <f t="shared" si="9"/>
        <v>24.001109999999997</v>
      </c>
      <c r="AL31" s="30">
        <v>8</v>
      </c>
      <c r="AM31" s="31">
        <v>8</v>
      </c>
      <c r="AN31" s="31">
        <v>6</v>
      </c>
      <c r="AO31" s="164">
        <f t="shared" si="10"/>
        <v>22.000201000000001</v>
      </c>
      <c r="AP31" s="30">
        <v>9</v>
      </c>
      <c r="AQ31" s="31">
        <v>8</v>
      </c>
      <c r="AR31" s="31">
        <v>7</v>
      </c>
      <c r="AS31" s="164">
        <f t="shared" si="11"/>
        <v>24.001109999999997</v>
      </c>
      <c r="AT31" s="30">
        <v>9</v>
      </c>
      <c r="AU31" s="31">
        <v>7</v>
      </c>
      <c r="AV31" s="31">
        <v>7</v>
      </c>
      <c r="AW31" s="164">
        <f t="shared" si="12"/>
        <v>23.001019999999997</v>
      </c>
      <c r="AX31" s="154">
        <v>3</v>
      </c>
    </row>
    <row r="32" spans="1:50" ht="16.5" customHeight="1" thickBot="1" x14ac:dyDescent="0.25">
      <c r="A32" s="153">
        <v>204</v>
      </c>
      <c r="B32" s="153">
        <f>IFERROR(MATCH(A32,Inscrits!$L$2:$L$201,0),"?")</f>
        <v>28</v>
      </c>
      <c r="C32" s="28" t="str">
        <f>IFERROR(INDEX(Inscrits!$M$2:$M$201,Qualifs!$B32,1),"?")</f>
        <v>ANTONOFF NICOLAS</v>
      </c>
      <c r="D32" s="160">
        <f>IFERROR(INDEX(Inscrits!$E$2:$E$201,Qualifs!$B32,1),"?")</f>
        <v>0</v>
      </c>
      <c r="E32" s="160" t="str">
        <f>IFERROR(INDEX(Inscrits!$H$2:$H$201,Qualifs!$B32,1),"?")</f>
        <v>Handicapables</v>
      </c>
      <c r="F32" s="29">
        <v>4</v>
      </c>
      <c r="G32" s="161">
        <f t="shared" si="13"/>
        <v>224.01619111100001</v>
      </c>
      <c r="H32" s="162">
        <f t="shared" si="14"/>
        <v>224.01619111420001</v>
      </c>
      <c r="I32" s="163">
        <f>IF(ROUND(G32,0)&lt;&gt;0,RANK(G32,$G$3:$G$156),"nc")</f>
        <v>23</v>
      </c>
      <c r="J32" s="33">
        <v>9</v>
      </c>
      <c r="K32" s="34">
        <v>8</v>
      </c>
      <c r="L32" s="34">
        <v>8</v>
      </c>
      <c r="M32" s="165">
        <f t="shared" si="3"/>
        <v>25.001199999999997</v>
      </c>
      <c r="N32" s="33">
        <v>9</v>
      </c>
      <c r="O32" s="34">
        <v>7</v>
      </c>
      <c r="P32" s="34">
        <v>3</v>
      </c>
      <c r="Q32" s="165">
        <f t="shared" si="4"/>
        <v>19.001010000999997</v>
      </c>
      <c r="R32" s="33">
        <v>9</v>
      </c>
      <c r="S32" s="34">
        <v>8</v>
      </c>
      <c r="T32" s="34">
        <v>8</v>
      </c>
      <c r="U32" s="165">
        <f t="shared" si="5"/>
        <v>25.001199999999997</v>
      </c>
      <c r="V32" s="33">
        <v>8</v>
      </c>
      <c r="W32" s="34">
        <v>8</v>
      </c>
      <c r="X32" s="34">
        <v>7</v>
      </c>
      <c r="Y32" s="165">
        <f t="shared" si="6"/>
        <v>23.000209999999999</v>
      </c>
      <c r="Z32" s="33">
        <v>9</v>
      </c>
      <c r="AA32" s="34">
        <v>8</v>
      </c>
      <c r="AB32" s="34">
        <v>8</v>
      </c>
      <c r="AC32" s="165">
        <f t="shared" si="7"/>
        <v>25.001199999999997</v>
      </c>
      <c r="AD32" s="33">
        <v>8</v>
      </c>
      <c r="AE32" s="34">
        <v>7</v>
      </c>
      <c r="AF32" s="34">
        <v>7</v>
      </c>
      <c r="AG32" s="165">
        <f t="shared" si="8"/>
        <v>22.000119999999999</v>
      </c>
      <c r="AH32" s="33">
        <v>7</v>
      </c>
      <c r="AI32" s="34">
        <v>5</v>
      </c>
      <c r="AJ32" s="34">
        <v>4</v>
      </c>
      <c r="AK32" s="165">
        <f t="shared" si="9"/>
        <v>16.000010109999998</v>
      </c>
      <c r="AL32" s="33">
        <v>9</v>
      </c>
      <c r="AM32" s="34">
        <v>8</v>
      </c>
      <c r="AN32" s="34">
        <v>6</v>
      </c>
      <c r="AO32" s="165">
        <f t="shared" si="10"/>
        <v>23.001100999999998</v>
      </c>
      <c r="AP32" s="33">
        <v>10</v>
      </c>
      <c r="AQ32" s="34">
        <v>8</v>
      </c>
      <c r="AR32" s="34">
        <v>7</v>
      </c>
      <c r="AS32" s="165">
        <f t="shared" si="11"/>
        <v>25.010109999999997</v>
      </c>
      <c r="AT32" s="33">
        <v>7</v>
      </c>
      <c r="AU32" s="34">
        <v>7</v>
      </c>
      <c r="AV32" s="34">
        <v>7</v>
      </c>
      <c r="AW32" s="165">
        <f t="shared" si="12"/>
        <v>21.000029999999999</v>
      </c>
      <c r="AX32" s="154">
        <v>4</v>
      </c>
    </row>
    <row r="33" spans="1:50" ht="16.5" customHeight="1" x14ac:dyDescent="0.2">
      <c r="A33" s="153">
        <v>205</v>
      </c>
      <c r="B33" s="153">
        <f>IFERROR(MATCH(A33,Inscrits!$L$2:$L$201,0),"?")</f>
        <v>29</v>
      </c>
      <c r="C33" s="28" t="str">
        <f>IFERROR(INDEX(Inscrits!$M$2:$M$201,Qualifs!$B33,1),"?")</f>
        <v>CENDRIE JEAN PIERRE</v>
      </c>
      <c r="D33" s="160">
        <f>IFERROR(INDEX(Inscrits!$E$2:$E$201,Qualifs!$B33,1),"?")</f>
        <v>0</v>
      </c>
      <c r="E33" s="160" t="str">
        <f>IFERROR(INDEX(Inscrits!$H$2:$H$201,Qualifs!$B33,1),"?")</f>
        <v>MAGEL'HAND - BOURGES</v>
      </c>
      <c r="F33" s="29">
        <v>5</v>
      </c>
      <c r="G33" s="161">
        <f t="shared" si="13"/>
        <v>239.02917020000001</v>
      </c>
      <c r="H33" s="162">
        <f t="shared" si="14"/>
        <v>239.0291702033</v>
      </c>
      <c r="I33" s="163">
        <f t="shared" si="15"/>
        <v>12</v>
      </c>
      <c r="J33" s="30">
        <v>8</v>
      </c>
      <c r="K33" s="31">
        <v>8</v>
      </c>
      <c r="L33" s="31">
        <v>8</v>
      </c>
      <c r="M33" s="164">
        <f t="shared" si="3"/>
        <v>24.000299999999999</v>
      </c>
      <c r="N33" s="30">
        <v>7</v>
      </c>
      <c r="O33" s="31">
        <v>8</v>
      </c>
      <c r="P33" s="31">
        <v>8</v>
      </c>
      <c r="Q33" s="164">
        <f t="shared" si="4"/>
        <v>23.000209999999999</v>
      </c>
      <c r="R33" s="30">
        <v>9</v>
      </c>
      <c r="S33" s="31">
        <v>7</v>
      </c>
      <c r="T33" s="31">
        <v>7</v>
      </c>
      <c r="U33" s="164">
        <f t="shared" si="5"/>
        <v>23.001019999999997</v>
      </c>
      <c r="V33" s="30">
        <v>9</v>
      </c>
      <c r="W33" s="31">
        <v>9</v>
      </c>
      <c r="X33" s="31">
        <v>8</v>
      </c>
      <c r="Y33" s="164">
        <f t="shared" si="6"/>
        <v>26.002099999999999</v>
      </c>
      <c r="Z33" s="30">
        <v>10</v>
      </c>
      <c r="AA33" s="31">
        <v>7</v>
      </c>
      <c r="AB33" s="31">
        <v>5</v>
      </c>
      <c r="AC33" s="164">
        <f t="shared" si="7"/>
        <v>22.010010099999999</v>
      </c>
      <c r="AD33" s="30">
        <v>9</v>
      </c>
      <c r="AE33" s="31">
        <v>8</v>
      </c>
      <c r="AF33" s="31">
        <v>7</v>
      </c>
      <c r="AG33" s="164">
        <f t="shared" si="8"/>
        <v>24.001109999999997</v>
      </c>
      <c r="AH33" s="30">
        <v>8</v>
      </c>
      <c r="AI33" s="31">
        <v>7</v>
      </c>
      <c r="AJ33" s="31">
        <v>7</v>
      </c>
      <c r="AK33" s="164">
        <f t="shared" si="9"/>
        <v>22.000119999999999</v>
      </c>
      <c r="AL33" s="30">
        <v>10</v>
      </c>
      <c r="AM33" s="31">
        <v>8</v>
      </c>
      <c r="AN33" s="31">
        <v>8</v>
      </c>
      <c r="AO33" s="164">
        <f t="shared" si="10"/>
        <v>26.010199999999998</v>
      </c>
      <c r="AP33" s="30">
        <v>9</v>
      </c>
      <c r="AQ33" s="31">
        <v>8</v>
      </c>
      <c r="AR33" s="31">
        <v>5</v>
      </c>
      <c r="AS33" s="164">
        <f t="shared" si="11"/>
        <v>22.001100099999999</v>
      </c>
      <c r="AT33" s="30">
        <v>9</v>
      </c>
      <c r="AU33" s="31">
        <v>9</v>
      </c>
      <c r="AV33" s="31">
        <v>9</v>
      </c>
      <c r="AW33" s="164">
        <f t="shared" si="12"/>
        <v>27.003</v>
      </c>
      <c r="AX33" s="154">
        <v>5</v>
      </c>
    </row>
    <row r="34" spans="1:50" ht="16.5" customHeight="1" thickBot="1" x14ac:dyDescent="0.25">
      <c r="A34" s="153">
        <v>206</v>
      </c>
      <c r="B34" s="153">
        <f>IFERROR(MATCH(A34,Inscrits!$L$2:$L$201,0),"?")</f>
        <v>30</v>
      </c>
      <c r="C34" s="28" t="str">
        <f>IFERROR(INDEX(Inscrits!$M$2:$M$201,Qualifs!$B34,1),"?")</f>
        <v>ROBERT SOPHIE</v>
      </c>
      <c r="D34" s="160">
        <f>IFERROR(INDEX(Inscrits!$E$2:$E$201,Qualifs!$B34,1),"?")</f>
        <v>0</v>
      </c>
      <c r="E34" s="160" t="str">
        <f>IFERROR(INDEX(Inscrits!$H$2:$H$201,Qualifs!$B34,1),"?")</f>
        <v>LAVAL HANDISPORT</v>
      </c>
      <c r="F34" s="29">
        <v>6</v>
      </c>
      <c r="G34" s="161">
        <f t="shared" si="13"/>
        <v>240.03629100000001</v>
      </c>
      <c r="H34" s="162">
        <f t="shared" si="14"/>
        <v>240.03629100340001</v>
      </c>
      <c r="I34" s="163">
        <f t="shared" si="15"/>
        <v>10</v>
      </c>
      <c r="J34" s="33">
        <v>8</v>
      </c>
      <c r="K34" s="34">
        <v>7</v>
      </c>
      <c r="L34" s="34">
        <v>7</v>
      </c>
      <c r="M34" s="165">
        <f t="shared" si="3"/>
        <v>22.000119999999999</v>
      </c>
      <c r="N34" s="33">
        <v>8</v>
      </c>
      <c r="O34" s="34">
        <v>7</v>
      </c>
      <c r="P34" s="34">
        <v>7</v>
      </c>
      <c r="Q34" s="165">
        <f t="shared" si="4"/>
        <v>22.000119999999999</v>
      </c>
      <c r="R34" s="33">
        <v>9</v>
      </c>
      <c r="S34" s="34">
        <v>8</v>
      </c>
      <c r="T34" s="34">
        <v>8</v>
      </c>
      <c r="U34" s="165">
        <f t="shared" si="5"/>
        <v>25.001199999999997</v>
      </c>
      <c r="V34" s="33">
        <v>9</v>
      </c>
      <c r="W34" s="34">
        <v>7</v>
      </c>
      <c r="X34" s="34">
        <v>7</v>
      </c>
      <c r="Y34" s="165">
        <f t="shared" si="6"/>
        <v>23.001019999999997</v>
      </c>
      <c r="Z34" s="33">
        <v>9</v>
      </c>
      <c r="AA34" s="34">
        <v>9</v>
      </c>
      <c r="AB34" s="34">
        <v>8</v>
      </c>
      <c r="AC34" s="165">
        <f t="shared" si="7"/>
        <v>26.002099999999999</v>
      </c>
      <c r="AD34" s="33">
        <v>8</v>
      </c>
      <c r="AE34" s="34">
        <v>8</v>
      </c>
      <c r="AF34" s="34">
        <v>7</v>
      </c>
      <c r="AG34" s="165">
        <f t="shared" si="8"/>
        <v>23.000209999999999</v>
      </c>
      <c r="AH34" s="33">
        <v>10</v>
      </c>
      <c r="AI34" s="34">
        <v>9</v>
      </c>
      <c r="AJ34" s="34">
        <v>7</v>
      </c>
      <c r="AK34" s="165">
        <f t="shared" si="9"/>
        <v>26.011009999999999</v>
      </c>
      <c r="AL34" s="33">
        <v>8</v>
      </c>
      <c r="AM34" s="34">
        <v>8</v>
      </c>
      <c r="AN34" s="34">
        <v>6</v>
      </c>
      <c r="AO34" s="165">
        <f t="shared" si="10"/>
        <v>22.000201000000001</v>
      </c>
      <c r="AP34" s="33">
        <v>10</v>
      </c>
      <c r="AQ34" s="34">
        <v>8</v>
      </c>
      <c r="AR34" s="34">
        <v>7</v>
      </c>
      <c r="AS34" s="165">
        <f t="shared" si="11"/>
        <v>25.010109999999997</v>
      </c>
      <c r="AT34" s="33">
        <v>10</v>
      </c>
      <c r="AU34" s="34">
        <v>8</v>
      </c>
      <c r="AV34" s="34">
        <v>8</v>
      </c>
      <c r="AW34" s="165">
        <f t="shared" si="12"/>
        <v>26.010199999999998</v>
      </c>
      <c r="AX34" s="154">
        <v>6</v>
      </c>
    </row>
    <row r="35" spans="1:50" ht="16.5" customHeight="1" x14ac:dyDescent="0.2">
      <c r="A35" s="153">
        <v>207</v>
      </c>
      <c r="B35" s="153">
        <f>IFERROR(MATCH(A35,Inscrits!$L$2:$L$201,0),"?")</f>
        <v>31</v>
      </c>
      <c r="C35" s="28" t="str">
        <f>IFERROR(INDEX(Inscrits!$M$2:$M$201,Qualifs!$B35,1),"?")</f>
        <v>JOUSEAU NADEGE</v>
      </c>
      <c r="D35" s="160">
        <f>IFERROR(INDEX(Inscrits!$E$2:$E$201,Qualifs!$B35,1),"?")</f>
        <v>0</v>
      </c>
      <c r="E35" s="160" t="str">
        <f>IFERROR(INDEX(Inscrits!$H$2:$H$201,Qualifs!$B35,1),"?")</f>
        <v>LAVAL HANDISPORT</v>
      </c>
      <c r="F35" s="29">
        <v>7</v>
      </c>
      <c r="G35" s="161">
        <f t="shared" si="13"/>
        <v>250.04214009999998</v>
      </c>
      <c r="H35" s="162">
        <f t="shared" si="14"/>
        <v>250.04214010349997</v>
      </c>
      <c r="I35" s="163">
        <f t="shared" si="15"/>
        <v>6</v>
      </c>
      <c r="J35" s="30">
        <v>9</v>
      </c>
      <c r="K35" s="31">
        <v>9</v>
      </c>
      <c r="L35" s="31">
        <v>5</v>
      </c>
      <c r="M35" s="164">
        <f t="shared" si="3"/>
        <v>23.0020001</v>
      </c>
      <c r="N35" s="30">
        <v>9</v>
      </c>
      <c r="O35" s="31">
        <v>8</v>
      </c>
      <c r="P35" s="31">
        <v>8</v>
      </c>
      <c r="Q35" s="164">
        <f t="shared" si="4"/>
        <v>25.001199999999997</v>
      </c>
      <c r="R35" s="30">
        <v>9</v>
      </c>
      <c r="S35" s="31">
        <v>8</v>
      </c>
      <c r="T35" s="31">
        <v>7</v>
      </c>
      <c r="U35" s="164">
        <f t="shared" si="5"/>
        <v>24.001109999999997</v>
      </c>
      <c r="V35" s="30">
        <v>10</v>
      </c>
      <c r="W35" s="31">
        <v>9</v>
      </c>
      <c r="X35" s="31">
        <v>7</v>
      </c>
      <c r="Y35" s="164">
        <f t="shared" si="6"/>
        <v>26.011009999999999</v>
      </c>
      <c r="Z35" s="30">
        <v>9</v>
      </c>
      <c r="AA35" s="31">
        <v>8</v>
      </c>
      <c r="AB35" s="31">
        <v>8</v>
      </c>
      <c r="AC35" s="164">
        <f t="shared" si="7"/>
        <v>25.001199999999997</v>
      </c>
      <c r="AD35" s="30">
        <v>10</v>
      </c>
      <c r="AE35" s="31">
        <v>9</v>
      </c>
      <c r="AF35" s="31">
        <v>8</v>
      </c>
      <c r="AG35" s="164">
        <f t="shared" si="8"/>
        <v>27.011099999999999</v>
      </c>
      <c r="AH35" s="30">
        <v>8</v>
      </c>
      <c r="AI35" s="31">
        <v>8</v>
      </c>
      <c r="AJ35" s="31">
        <v>7</v>
      </c>
      <c r="AK35" s="164">
        <f t="shared" si="9"/>
        <v>23.000209999999999</v>
      </c>
      <c r="AL35" s="30">
        <v>9</v>
      </c>
      <c r="AM35" s="31">
        <v>9</v>
      </c>
      <c r="AN35" s="31">
        <v>8</v>
      </c>
      <c r="AO35" s="164">
        <f t="shared" si="10"/>
        <v>26.002099999999999</v>
      </c>
      <c r="AP35" s="30">
        <v>9</v>
      </c>
      <c r="AQ35" s="31">
        <v>8</v>
      </c>
      <c r="AR35" s="31">
        <v>7</v>
      </c>
      <c r="AS35" s="164">
        <f t="shared" si="11"/>
        <v>24.001109999999997</v>
      </c>
      <c r="AT35" s="30">
        <v>10</v>
      </c>
      <c r="AU35" s="31">
        <v>9</v>
      </c>
      <c r="AV35" s="31">
        <v>8</v>
      </c>
      <c r="AW35" s="164">
        <f t="shared" si="12"/>
        <v>27.011099999999999</v>
      </c>
      <c r="AX35" s="154">
        <v>7</v>
      </c>
    </row>
    <row r="36" spans="1:50" ht="16.5" customHeight="1" thickBot="1" x14ac:dyDescent="0.25">
      <c r="A36" s="153">
        <v>208</v>
      </c>
      <c r="B36" s="153">
        <f>IFERROR(MATCH(A36,Inscrits!$L$2:$L$201,0),"?")</f>
        <v>32</v>
      </c>
      <c r="C36" s="28" t="str">
        <f>IFERROR(INDEX(Inscrits!$M$2:$M$201,Qualifs!$B36,1),"?")</f>
        <v>LEROY ROMEO</v>
      </c>
      <c r="D36" s="160">
        <f>IFERROR(INDEX(Inscrits!$E$2:$E$201,Qualifs!$B36,1),"?")</f>
        <v>0</v>
      </c>
      <c r="E36" s="160" t="str">
        <f>IFERROR(INDEX(Inscrits!$H$2:$H$201,Qualifs!$B36,1),"?")</f>
        <v>HANDICLUB CHARLEVILLE-MEZIERES</v>
      </c>
      <c r="F36" s="29">
        <v>8</v>
      </c>
      <c r="G36" s="161">
        <f t="shared" si="13"/>
        <v>235.02106101099997</v>
      </c>
      <c r="H36" s="162">
        <f t="shared" si="14"/>
        <v>235.02106101459998</v>
      </c>
      <c r="I36" s="163">
        <f t="shared" si="15"/>
        <v>15</v>
      </c>
      <c r="J36" s="33">
        <v>9</v>
      </c>
      <c r="K36" s="34">
        <v>8</v>
      </c>
      <c r="L36" s="34">
        <v>8</v>
      </c>
      <c r="M36" s="165">
        <f t="shared" si="3"/>
        <v>25.001199999999997</v>
      </c>
      <c r="N36" s="33">
        <v>9</v>
      </c>
      <c r="O36" s="34">
        <v>8</v>
      </c>
      <c r="P36" s="34">
        <v>4</v>
      </c>
      <c r="Q36" s="165">
        <f>N36+POWER(10,N36-12)+O36+POWER(10,O36-12)+P36+POWER(10,P36-12)</f>
        <v>21.001100009999998</v>
      </c>
      <c r="R36" s="33">
        <v>9</v>
      </c>
      <c r="S36" s="34">
        <v>8</v>
      </c>
      <c r="T36" s="34">
        <v>8</v>
      </c>
      <c r="U36" s="165">
        <f t="shared" si="5"/>
        <v>25.001199999999997</v>
      </c>
      <c r="V36" s="33">
        <v>9</v>
      </c>
      <c r="W36" s="34">
        <v>7</v>
      </c>
      <c r="X36" s="34">
        <v>7</v>
      </c>
      <c r="Y36" s="165">
        <f t="shared" si="6"/>
        <v>23.001019999999997</v>
      </c>
      <c r="Z36" s="33">
        <v>9</v>
      </c>
      <c r="AA36" s="34">
        <v>7</v>
      </c>
      <c r="AB36" s="34">
        <v>6</v>
      </c>
      <c r="AC36" s="165">
        <f t="shared" si="7"/>
        <v>22.001010999999998</v>
      </c>
      <c r="AD36" s="33">
        <v>9</v>
      </c>
      <c r="AE36" s="34">
        <v>8</v>
      </c>
      <c r="AF36" s="34">
        <v>8</v>
      </c>
      <c r="AG36" s="165">
        <f t="shared" si="8"/>
        <v>25.001199999999997</v>
      </c>
      <c r="AH36" s="33">
        <v>9</v>
      </c>
      <c r="AI36" s="34">
        <v>8</v>
      </c>
      <c r="AJ36" s="34">
        <v>7</v>
      </c>
      <c r="AK36" s="165">
        <f t="shared" si="9"/>
        <v>24.001109999999997</v>
      </c>
      <c r="AL36" s="33">
        <v>10</v>
      </c>
      <c r="AM36" s="34">
        <v>9</v>
      </c>
      <c r="AN36" s="34">
        <v>7</v>
      </c>
      <c r="AO36" s="165">
        <f t="shared" si="10"/>
        <v>26.011009999999999</v>
      </c>
      <c r="AP36" s="33">
        <v>9</v>
      </c>
      <c r="AQ36" s="34">
        <v>9</v>
      </c>
      <c r="AR36" s="34">
        <v>8</v>
      </c>
      <c r="AS36" s="165">
        <f t="shared" si="11"/>
        <v>26.002099999999999</v>
      </c>
      <c r="AT36" s="33">
        <v>8</v>
      </c>
      <c r="AU36" s="34">
        <v>7</v>
      </c>
      <c r="AV36" s="34">
        <v>3</v>
      </c>
      <c r="AW36" s="165">
        <f t="shared" si="12"/>
        <v>18.000110000999999</v>
      </c>
      <c r="AX36" s="154">
        <v>8</v>
      </c>
    </row>
    <row r="37" spans="1:50" ht="16.5" customHeight="1" x14ac:dyDescent="0.2">
      <c r="A37" s="153">
        <v>209</v>
      </c>
      <c r="B37" s="153">
        <f>IFERROR(MATCH(A37,Inscrits!$L$2:$L$201,0),"?")</f>
        <v>33</v>
      </c>
      <c r="C37" s="28" t="str">
        <f>IFERROR(INDEX(Inscrits!$M$2:$M$201,Qualifs!$B37,1),"?")</f>
        <v>DECRIEM ANDRE</v>
      </c>
      <c r="D37" s="160">
        <f>IFERROR(INDEX(Inscrits!$E$2:$E$201,Qualifs!$B37,1),"?")</f>
        <v>0</v>
      </c>
      <c r="E37" s="160" t="str">
        <f>IFERROR(INDEX(Inscrits!$H$2:$H$201,Qualifs!$B37,1),"?")</f>
        <v>asv foyer des salines</v>
      </c>
      <c r="F37" s="29">
        <v>9</v>
      </c>
      <c r="G37" s="161">
        <f t="shared" si="13"/>
        <v>208.00599220110996</v>
      </c>
      <c r="H37" s="162">
        <f t="shared" si="14"/>
        <v>208.00599220480996</v>
      </c>
      <c r="I37" s="163">
        <f t="shared" si="15"/>
        <v>31</v>
      </c>
      <c r="J37" s="30">
        <v>7</v>
      </c>
      <c r="K37" s="31">
        <v>5</v>
      </c>
      <c r="L37" s="31">
        <v>5</v>
      </c>
      <c r="M37" s="164">
        <f t="shared" si="3"/>
        <v>17.000010199999998</v>
      </c>
      <c r="N37" s="30">
        <v>7</v>
      </c>
      <c r="O37" s="31">
        <v>7</v>
      </c>
      <c r="P37" s="31">
        <v>3</v>
      </c>
      <c r="Q37" s="164">
        <f t="shared" si="4"/>
        <v>17.000020000999999</v>
      </c>
      <c r="R37" s="30">
        <v>9</v>
      </c>
      <c r="S37" s="31">
        <v>8</v>
      </c>
      <c r="T37" s="31">
        <v>7</v>
      </c>
      <c r="U37" s="164">
        <f t="shared" si="5"/>
        <v>24.001109999999997</v>
      </c>
      <c r="V37" s="30">
        <v>9</v>
      </c>
      <c r="W37" s="31">
        <v>6</v>
      </c>
      <c r="X37" s="31">
        <v>2</v>
      </c>
      <c r="Y37" s="164">
        <f t="shared" si="6"/>
        <v>17.001001000099997</v>
      </c>
      <c r="Z37" s="30">
        <v>9</v>
      </c>
      <c r="AA37" s="31">
        <v>8</v>
      </c>
      <c r="AB37" s="31">
        <v>7</v>
      </c>
      <c r="AC37" s="164">
        <f t="shared" si="7"/>
        <v>24.001109999999997</v>
      </c>
      <c r="AD37" s="30">
        <v>8</v>
      </c>
      <c r="AE37" s="31">
        <v>8</v>
      </c>
      <c r="AF37" s="31">
        <v>7</v>
      </c>
      <c r="AG37" s="164">
        <f t="shared" si="8"/>
        <v>23.000209999999999</v>
      </c>
      <c r="AH37" s="30">
        <v>9</v>
      </c>
      <c r="AI37" s="31">
        <v>8</v>
      </c>
      <c r="AJ37" s="31">
        <v>8</v>
      </c>
      <c r="AK37" s="164">
        <f t="shared" si="9"/>
        <v>25.001199999999997</v>
      </c>
      <c r="AL37" s="30">
        <v>8</v>
      </c>
      <c r="AM37" s="31">
        <v>7</v>
      </c>
      <c r="AN37" s="31">
        <v>1</v>
      </c>
      <c r="AO37" s="164">
        <f t="shared" si="10"/>
        <v>16.00011000001</v>
      </c>
      <c r="AP37" s="30">
        <v>8</v>
      </c>
      <c r="AQ37" s="31">
        <v>7</v>
      </c>
      <c r="AR37" s="31">
        <v>6</v>
      </c>
      <c r="AS37" s="164">
        <f t="shared" si="11"/>
        <v>21.000111</v>
      </c>
      <c r="AT37" s="30">
        <v>9</v>
      </c>
      <c r="AU37" s="31">
        <v>8</v>
      </c>
      <c r="AV37" s="31">
        <v>7</v>
      </c>
      <c r="AW37" s="164">
        <f t="shared" si="12"/>
        <v>24.001109999999997</v>
      </c>
      <c r="AX37" s="154">
        <v>9</v>
      </c>
    </row>
    <row r="38" spans="1:50" ht="16.5" customHeight="1" thickBot="1" x14ac:dyDescent="0.25">
      <c r="A38" s="153">
        <v>210</v>
      </c>
      <c r="B38" s="153">
        <f>IFERROR(MATCH(A38,Inscrits!$L$2:$L$201,0),"?")</f>
        <v>34</v>
      </c>
      <c r="C38" s="28" t="str">
        <f>IFERROR(INDEX(Inscrits!$M$2:$M$201,Qualifs!$B38,1),"?")</f>
        <v>MEHDI MEHDI</v>
      </c>
      <c r="D38" s="160">
        <f>IFERROR(INDEX(Inscrits!$E$2:$E$201,Qualifs!$B38,1),"?")</f>
        <v>0</v>
      </c>
      <c r="E38" s="160" t="str">
        <f>IFERROR(INDEX(Inscrits!$H$2:$H$201,Qualifs!$B38,1),"?")</f>
        <v>APF France handicap 31</v>
      </c>
      <c r="F38" s="29">
        <v>10</v>
      </c>
      <c r="G38" s="161">
        <f t="shared" si="13"/>
        <v>237.03816021000003</v>
      </c>
      <c r="H38" s="162">
        <f t="shared" si="14"/>
        <v>237.03816021380004</v>
      </c>
      <c r="I38" s="163">
        <f t="shared" si="15"/>
        <v>13</v>
      </c>
      <c r="J38" s="33">
        <v>8</v>
      </c>
      <c r="K38" s="34">
        <v>8</v>
      </c>
      <c r="L38" s="34">
        <v>5</v>
      </c>
      <c r="M38" s="165">
        <f t="shared" si="3"/>
        <v>21.000200100000001</v>
      </c>
      <c r="N38" s="33">
        <v>9</v>
      </c>
      <c r="O38" s="34">
        <v>8</v>
      </c>
      <c r="P38" s="34">
        <v>5</v>
      </c>
      <c r="Q38" s="165">
        <f t="shared" si="4"/>
        <v>22.001100099999999</v>
      </c>
      <c r="R38" s="33">
        <v>9</v>
      </c>
      <c r="S38" s="34">
        <v>9</v>
      </c>
      <c r="T38" s="34">
        <v>8</v>
      </c>
      <c r="U38" s="165">
        <f t="shared" si="5"/>
        <v>26.002099999999999</v>
      </c>
      <c r="V38" s="33">
        <v>9</v>
      </c>
      <c r="W38" s="34">
        <v>9</v>
      </c>
      <c r="X38" s="34">
        <v>8</v>
      </c>
      <c r="Y38" s="165">
        <f t="shared" si="6"/>
        <v>26.002099999999999</v>
      </c>
      <c r="Z38" s="33">
        <v>8</v>
      </c>
      <c r="AA38" s="34">
        <v>8</v>
      </c>
      <c r="AB38" s="34">
        <v>7</v>
      </c>
      <c r="AC38" s="165">
        <f>Z38+POWER(10,Z38-12)+AA38+POWER(10,AA38-12)+AB38+POWER(10,AB38-12)</f>
        <v>23.000209999999999</v>
      </c>
      <c r="AD38" s="33">
        <v>10</v>
      </c>
      <c r="AE38" s="34">
        <v>9</v>
      </c>
      <c r="AF38" s="34">
        <v>7</v>
      </c>
      <c r="AG38" s="165">
        <f t="shared" si="8"/>
        <v>26.011009999999999</v>
      </c>
      <c r="AH38" s="33">
        <v>10</v>
      </c>
      <c r="AI38" s="34">
        <v>10</v>
      </c>
      <c r="AJ38" s="34">
        <v>8</v>
      </c>
      <c r="AK38" s="165">
        <f t="shared" si="9"/>
        <v>28.020099999999999</v>
      </c>
      <c r="AL38" s="33">
        <v>8</v>
      </c>
      <c r="AM38" s="34">
        <v>7</v>
      </c>
      <c r="AN38" s="34">
        <v>7</v>
      </c>
      <c r="AO38" s="165">
        <f t="shared" si="10"/>
        <v>22.000119999999999</v>
      </c>
      <c r="AP38" s="33">
        <v>8</v>
      </c>
      <c r="AQ38" s="34">
        <v>7</v>
      </c>
      <c r="AR38" s="34">
        <v>7</v>
      </c>
      <c r="AS38" s="165">
        <f t="shared" si="11"/>
        <v>22.000119999999999</v>
      </c>
      <c r="AT38" s="33">
        <v>9</v>
      </c>
      <c r="AU38" s="34">
        <v>8</v>
      </c>
      <c r="AV38" s="34">
        <v>4</v>
      </c>
      <c r="AW38" s="165">
        <f t="shared" si="12"/>
        <v>21.001100009999998</v>
      </c>
      <c r="AX38" s="154">
        <v>10</v>
      </c>
    </row>
    <row r="39" spans="1:50" ht="16.5" customHeight="1" x14ac:dyDescent="0.2">
      <c r="A39" s="153">
        <v>211</v>
      </c>
      <c r="B39" s="153">
        <f>IFERROR(MATCH(A39,Inscrits!$L$2:$L$201,0),"?")</f>
        <v>35</v>
      </c>
      <c r="C39" s="28" t="str">
        <f>IFERROR(INDEX(Inscrits!$M$2:$M$201,Qualifs!$B39,1),"?")</f>
        <v>TRAORE ZOUMANA</v>
      </c>
      <c r="D39" s="160">
        <f>IFERROR(INDEX(Inscrits!$E$2:$E$201,Qualifs!$B39,1),"?")</f>
        <v>0</v>
      </c>
      <c r="E39" s="160" t="str">
        <f>IFERROR(INDEX(Inscrits!$H$2:$H$201,Qualifs!$B39,1),"?")</f>
        <v>IMC'S</v>
      </c>
      <c r="F39" s="29">
        <v>11</v>
      </c>
      <c r="G39" s="161">
        <f t="shared" si="13"/>
        <v>197.01753345109998</v>
      </c>
      <c r="H39" s="162">
        <f t="shared" si="14"/>
        <v>197.01753345499998</v>
      </c>
      <c r="I39" s="163">
        <f t="shared" si="15"/>
        <v>35</v>
      </c>
      <c r="J39" s="30">
        <v>9</v>
      </c>
      <c r="K39" s="31">
        <v>6</v>
      </c>
      <c r="L39" s="31">
        <v>2</v>
      </c>
      <c r="M39" s="164">
        <f t="shared" si="3"/>
        <v>17.001001000099997</v>
      </c>
      <c r="N39" s="30">
        <v>9</v>
      </c>
      <c r="O39" s="31">
        <v>7</v>
      </c>
      <c r="P39" s="31">
        <v>4</v>
      </c>
      <c r="Q39" s="164">
        <f t="shared" si="4"/>
        <v>20.001010009999998</v>
      </c>
      <c r="R39" s="30">
        <v>9</v>
      </c>
      <c r="S39" s="31">
        <v>9</v>
      </c>
      <c r="T39" s="31">
        <v>6</v>
      </c>
      <c r="U39" s="164">
        <f t="shared" si="5"/>
        <v>24.002001</v>
      </c>
      <c r="V39" s="30">
        <v>5</v>
      </c>
      <c r="W39" s="31">
        <v>4</v>
      </c>
      <c r="X39" s="31">
        <v>4</v>
      </c>
      <c r="Y39" s="164">
        <f t="shared" si="6"/>
        <v>13.000000120000003</v>
      </c>
      <c r="Z39" s="30">
        <v>8</v>
      </c>
      <c r="AA39" s="31">
        <v>7</v>
      </c>
      <c r="AB39" s="31">
        <v>5</v>
      </c>
      <c r="AC39" s="164">
        <f t="shared" si="7"/>
        <v>20.000110100000001</v>
      </c>
      <c r="AD39" s="30">
        <v>9</v>
      </c>
      <c r="AE39" s="31">
        <v>8</v>
      </c>
      <c r="AF39" s="31">
        <v>4</v>
      </c>
      <c r="AG39" s="164">
        <f t="shared" si="8"/>
        <v>21.001100009999998</v>
      </c>
      <c r="AH39" s="30">
        <v>10</v>
      </c>
      <c r="AI39" s="31">
        <v>9</v>
      </c>
      <c r="AJ39" s="31">
        <v>8</v>
      </c>
      <c r="AK39" s="164">
        <f t="shared" si="9"/>
        <v>27.011099999999999</v>
      </c>
      <c r="AL39" s="30">
        <v>8</v>
      </c>
      <c r="AM39" s="31">
        <v>6</v>
      </c>
      <c r="AN39" s="31">
        <v>3</v>
      </c>
      <c r="AO39" s="164">
        <f t="shared" si="10"/>
        <v>17.000101001000001</v>
      </c>
      <c r="AP39" s="30">
        <v>9</v>
      </c>
      <c r="AQ39" s="31">
        <v>7</v>
      </c>
      <c r="AR39" s="31">
        <v>4</v>
      </c>
      <c r="AS39" s="164">
        <f>AP39+POWER(10,AP39-12)+AQ39+POWER(10,AQ39-12)+AR39+POWER(10,AR39-12)</f>
        <v>20.001010009999998</v>
      </c>
      <c r="AT39" s="30">
        <v>8</v>
      </c>
      <c r="AU39" s="31">
        <v>5</v>
      </c>
      <c r="AV39" s="31">
        <v>5</v>
      </c>
      <c r="AW39" s="164">
        <f t="shared" si="12"/>
        <v>18.000100199999999</v>
      </c>
      <c r="AX39" s="154">
        <v>11</v>
      </c>
    </row>
    <row r="40" spans="1:50" ht="16.5" customHeight="1" thickBot="1" x14ac:dyDescent="0.25">
      <c r="A40" s="153">
        <v>212</v>
      </c>
      <c r="B40" s="153">
        <f>IFERROR(MATCH(A40,Inscrits!$L$2:$L$201,0),"?")</f>
        <v>36</v>
      </c>
      <c r="C40" s="28" t="str">
        <f>IFERROR(INDEX(Inscrits!$M$2:$M$201,Qualifs!$B40,1),"?")</f>
        <v>MASCHINOT CELINE</v>
      </c>
      <c r="D40" s="160">
        <f>IFERROR(INDEX(Inscrits!$E$2:$E$201,Qualifs!$B40,1),"?")</f>
        <v>0</v>
      </c>
      <c r="E40" s="160" t="str">
        <f>IFERROR(INDEX(Inscrits!$H$2:$H$201,Qualifs!$B40,1),"?")</f>
        <v>IMC'S</v>
      </c>
      <c r="F40" s="29">
        <v>12</v>
      </c>
      <c r="G40" s="161">
        <f t="shared" si="13"/>
        <v>251.04943099999997</v>
      </c>
      <c r="H40" s="162">
        <f t="shared" si="14"/>
        <v>251.04943100399996</v>
      </c>
      <c r="I40" s="163">
        <f t="shared" si="15"/>
        <v>5</v>
      </c>
      <c r="J40" s="33">
        <v>8</v>
      </c>
      <c r="K40" s="34">
        <v>8</v>
      </c>
      <c r="L40" s="34">
        <v>8</v>
      </c>
      <c r="M40" s="165">
        <f t="shared" si="3"/>
        <v>24.000299999999999</v>
      </c>
      <c r="N40" s="33">
        <v>9</v>
      </c>
      <c r="O40" s="34">
        <v>9</v>
      </c>
      <c r="P40" s="34">
        <v>6</v>
      </c>
      <c r="Q40" s="165">
        <f t="shared" si="4"/>
        <v>24.002001</v>
      </c>
      <c r="R40" s="33">
        <v>8</v>
      </c>
      <c r="S40" s="34">
        <v>8</v>
      </c>
      <c r="T40" s="34">
        <v>7</v>
      </c>
      <c r="U40" s="165">
        <f t="shared" si="5"/>
        <v>23.000209999999999</v>
      </c>
      <c r="V40" s="33">
        <v>9</v>
      </c>
      <c r="W40" s="34">
        <v>8</v>
      </c>
      <c r="X40" s="34">
        <v>8</v>
      </c>
      <c r="Y40" s="165">
        <f t="shared" si="6"/>
        <v>25.001199999999997</v>
      </c>
      <c r="Z40" s="33">
        <v>10</v>
      </c>
      <c r="AA40" s="34">
        <v>10</v>
      </c>
      <c r="AB40" s="34">
        <v>8</v>
      </c>
      <c r="AC40" s="165">
        <f t="shared" si="7"/>
        <v>28.020099999999999</v>
      </c>
      <c r="AD40" s="33">
        <v>10</v>
      </c>
      <c r="AE40" s="34">
        <v>9</v>
      </c>
      <c r="AF40" s="34">
        <v>8</v>
      </c>
      <c r="AG40" s="165">
        <f t="shared" si="8"/>
        <v>27.011099999999999</v>
      </c>
      <c r="AH40" s="33">
        <v>9</v>
      </c>
      <c r="AI40" s="34">
        <v>9</v>
      </c>
      <c r="AJ40" s="34">
        <v>8</v>
      </c>
      <c r="AK40" s="165">
        <f t="shared" si="9"/>
        <v>26.002099999999999</v>
      </c>
      <c r="AL40" s="33">
        <v>9</v>
      </c>
      <c r="AM40" s="34">
        <v>8</v>
      </c>
      <c r="AN40" s="34">
        <v>7</v>
      </c>
      <c r="AO40" s="165">
        <f t="shared" si="10"/>
        <v>24.001109999999997</v>
      </c>
      <c r="AP40" s="33">
        <v>9</v>
      </c>
      <c r="AQ40" s="34">
        <v>8</v>
      </c>
      <c r="AR40" s="34">
        <v>8</v>
      </c>
      <c r="AS40" s="165">
        <f t="shared" si="11"/>
        <v>25.001199999999997</v>
      </c>
      <c r="AT40" s="33">
        <v>10</v>
      </c>
      <c r="AU40" s="34">
        <v>8</v>
      </c>
      <c r="AV40" s="34">
        <v>7</v>
      </c>
      <c r="AW40" s="165">
        <f t="shared" si="12"/>
        <v>25.010109999999997</v>
      </c>
      <c r="AX40" s="154">
        <v>12</v>
      </c>
    </row>
    <row r="41" spans="1:50" ht="16.5" customHeight="1" x14ac:dyDescent="0.2">
      <c r="A41" s="153">
        <v>213</v>
      </c>
      <c r="B41" s="153">
        <f>IFERROR(MATCH(A41,Inscrits!$L$2:$L$201,0),"?")</f>
        <v>37</v>
      </c>
      <c r="C41" s="28" t="str">
        <f>IFERROR(INDEX(Inscrits!$M$2:$M$201,Qualifs!$B41,1),"?")</f>
        <v>MORIN MELODIE</v>
      </c>
      <c r="D41" s="160">
        <f>IFERROR(INDEX(Inscrits!$E$2:$E$201,Qualifs!$B41,1),"?")</f>
        <v>0</v>
      </c>
      <c r="E41" s="160" t="str">
        <f>IFERROR(INDEX(Inscrits!$H$2:$H$201,Qualifs!$B41,1),"?")</f>
        <v>HANDISPORT MONTELIMAR</v>
      </c>
      <c r="F41" s="29">
        <v>13</v>
      </c>
      <c r="G41" s="161">
        <f t="shared" si="13"/>
        <v>246.0394311</v>
      </c>
      <c r="H41" s="162">
        <f t="shared" si="14"/>
        <v>246.0394311041</v>
      </c>
      <c r="I41" s="163">
        <f t="shared" si="15"/>
        <v>7</v>
      </c>
      <c r="J41" s="30">
        <v>9</v>
      </c>
      <c r="K41" s="31">
        <v>9</v>
      </c>
      <c r="L41" s="31">
        <v>8</v>
      </c>
      <c r="M41" s="164">
        <f t="shared" si="3"/>
        <v>26.002099999999999</v>
      </c>
      <c r="N41" s="30">
        <v>9</v>
      </c>
      <c r="O41" s="31">
        <v>9</v>
      </c>
      <c r="P41" s="31">
        <v>7</v>
      </c>
      <c r="Q41" s="164">
        <f t="shared" si="4"/>
        <v>25.002009999999999</v>
      </c>
      <c r="R41" s="30">
        <v>10</v>
      </c>
      <c r="S41" s="31">
        <v>8</v>
      </c>
      <c r="T41" s="31">
        <v>8</v>
      </c>
      <c r="U41" s="164">
        <f t="shared" si="5"/>
        <v>26.010199999999998</v>
      </c>
      <c r="V41" s="30">
        <v>10</v>
      </c>
      <c r="W41" s="31">
        <v>9</v>
      </c>
      <c r="X41" s="31">
        <v>8</v>
      </c>
      <c r="Y41" s="164">
        <f t="shared" si="6"/>
        <v>27.011099999999999</v>
      </c>
      <c r="Z41" s="30">
        <v>9</v>
      </c>
      <c r="AA41" s="31">
        <v>8</v>
      </c>
      <c r="AB41" s="31">
        <v>8</v>
      </c>
      <c r="AC41" s="164">
        <f t="shared" si="7"/>
        <v>25.001199999999997</v>
      </c>
      <c r="AD41" s="30">
        <v>8</v>
      </c>
      <c r="AE41" s="31">
        <v>8</v>
      </c>
      <c r="AF41" s="31">
        <v>7</v>
      </c>
      <c r="AG41" s="164">
        <f t="shared" si="8"/>
        <v>23.000209999999999</v>
      </c>
      <c r="AH41" s="30">
        <v>8</v>
      </c>
      <c r="AI41" s="31">
        <v>6</v>
      </c>
      <c r="AJ41" s="31">
        <v>5</v>
      </c>
      <c r="AK41" s="164">
        <f t="shared" si="9"/>
        <v>19.000101100000002</v>
      </c>
      <c r="AL41" s="30">
        <v>9</v>
      </c>
      <c r="AM41" s="31">
        <v>8</v>
      </c>
      <c r="AN41" s="31">
        <v>8</v>
      </c>
      <c r="AO41" s="164">
        <f t="shared" si="10"/>
        <v>25.001199999999997</v>
      </c>
      <c r="AP41" s="30">
        <v>9</v>
      </c>
      <c r="AQ41" s="31">
        <v>8</v>
      </c>
      <c r="AR41" s="31">
        <v>8</v>
      </c>
      <c r="AS41" s="164">
        <f t="shared" si="11"/>
        <v>25.001199999999997</v>
      </c>
      <c r="AT41" s="30">
        <v>10</v>
      </c>
      <c r="AU41" s="31">
        <v>8</v>
      </c>
      <c r="AV41" s="31">
        <v>7</v>
      </c>
      <c r="AW41" s="164">
        <f t="shared" si="12"/>
        <v>25.010109999999997</v>
      </c>
      <c r="AX41" s="154">
        <v>13</v>
      </c>
    </row>
    <row r="42" spans="1:50" ht="16.5" customHeight="1" thickBot="1" x14ac:dyDescent="0.25">
      <c r="A42" s="153">
        <v>214</v>
      </c>
      <c r="B42" s="153">
        <f>IFERROR(MATCH(A42,Inscrits!$L$2:$L$201,0),"?")</f>
        <v>38</v>
      </c>
      <c r="C42" s="28" t="str">
        <f>IFERROR(INDEX(Inscrits!$M$2:$M$201,Qualifs!$B42,1),"?")</f>
        <v>BOULLIER ALETHEA</v>
      </c>
      <c r="D42" s="160">
        <f>IFERROR(INDEX(Inscrits!$E$2:$E$201,Qualifs!$B42,1),"?")</f>
        <v>0</v>
      </c>
      <c r="E42" s="160" t="str">
        <f>IFERROR(INDEX(Inscrits!$H$2:$H$201,Qualifs!$B42,1),"?")</f>
        <v>Association Sportive et Culturelle l'Etincelle</v>
      </c>
      <c r="F42" s="29">
        <v>14</v>
      </c>
      <c r="G42" s="161">
        <f t="shared" si="13"/>
        <v>200.00465852000002</v>
      </c>
      <c r="H42" s="162">
        <f t="shared" si="14"/>
        <v>200.00465852420001</v>
      </c>
      <c r="I42" s="163">
        <f t="shared" si="15"/>
        <v>32</v>
      </c>
      <c r="J42" s="33">
        <v>8</v>
      </c>
      <c r="K42" s="34">
        <v>5</v>
      </c>
      <c r="L42" s="34">
        <v>4</v>
      </c>
      <c r="M42" s="165">
        <f t="shared" si="3"/>
        <v>17.000100109999998</v>
      </c>
      <c r="N42" s="33">
        <v>8</v>
      </c>
      <c r="O42" s="34">
        <v>7</v>
      </c>
      <c r="P42" s="34">
        <v>7</v>
      </c>
      <c r="Q42" s="165">
        <f t="shared" si="4"/>
        <v>22.000119999999999</v>
      </c>
      <c r="R42" s="33">
        <v>9</v>
      </c>
      <c r="S42" s="34">
        <v>9</v>
      </c>
      <c r="T42" s="34">
        <v>6</v>
      </c>
      <c r="U42" s="165">
        <f t="shared" si="5"/>
        <v>24.002001</v>
      </c>
      <c r="V42" s="33">
        <v>9</v>
      </c>
      <c r="W42" s="34">
        <v>7</v>
      </c>
      <c r="X42" s="34">
        <v>6</v>
      </c>
      <c r="Y42" s="165">
        <f t="shared" si="6"/>
        <v>22.001010999999998</v>
      </c>
      <c r="Z42" s="33">
        <v>6</v>
      </c>
      <c r="AA42" s="34">
        <v>5</v>
      </c>
      <c r="AB42" s="34">
        <v>4</v>
      </c>
      <c r="AC42" s="165">
        <f t="shared" si="7"/>
        <v>15.000001110000001</v>
      </c>
      <c r="AD42" s="33">
        <v>8</v>
      </c>
      <c r="AE42" s="34">
        <v>7</v>
      </c>
      <c r="AF42" s="34">
        <v>6</v>
      </c>
      <c r="AG42" s="165">
        <f t="shared" si="8"/>
        <v>21.000111</v>
      </c>
      <c r="AH42" s="33">
        <v>9</v>
      </c>
      <c r="AI42" s="34">
        <v>8</v>
      </c>
      <c r="AJ42" s="34">
        <v>6</v>
      </c>
      <c r="AK42" s="165">
        <f t="shared" si="9"/>
        <v>23.001100999999998</v>
      </c>
      <c r="AL42" s="33">
        <v>8</v>
      </c>
      <c r="AM42" s="34">
        <v>7</v>
      </c>
      <c r="AN42" s="34">
        <v>6</v>
      </c>
      <c r="AO42" s="165">
        <f t="shared" si="10"/>
        <v>21.000111</v>
      </c>
      <c r="AP42" s="33">
        <v>8</v>
      </c>
      <c r="AQ42" s="34">
        <v>6</v>
      </c>
      <c r="AR42" s="34">
        <v>5</v>
      </c>
      <c r="AS42" s="165">
        <f>AP42+POWER(10,AP42-12)+AQ42+POWER(10,AQ42-12)+AR42+POWER(10,AR42-12)</f>
        <v>19.000101100000002</v>
      </c>
      <c r="AT42" s="33">
        <v>6</v>
      </c>
      <c r="AU42" s="34">
        <v>5</v>
      </c>
      <c r="AV42" s="34">
        <v>5</v>
      </c>
      <c r="AW42" s="165">
        <f t="shared" si="12"/>
        <v>16.0000012</v>
      </c>
      <c r="AX42" s="154">
        <v>14</v>
      </c>
    </row>
    <row r="43" spans="1:50" ht="16.5" customHeight="1" x14ac:dyDescent="0.2">
      <c r="A43" s="153">
        <v>215</v>
      </c>
      <c r="B43" s="153">
        <f>IFERROR(MATCH(A43,Inscrits!$L$2:$L$201,0),"?")</f>
        <v>39</v>
      </c>
      <c r="C43" s="28" t="str">
        <f>IFERROR(INDEX(Inscrits!$M$2:$M$201,Qualifs!$B43,1),"?")</f>
        <v>LAMONZIE JACQUELINE</v>
      </c>
      <c r="D43" s="160">
        <f>IFERROR(INDEX(Inscrits!$E$2:$E$201,Qualifs!$B43,1),"?")</f>
        <v>0</v>
      </c>
      <c r="E43" s="160" t="str">
        <f>IFERROR(INDEX(Inscrits!$H$2:$H$201,Qualifs!$B43,1),"?")</f>
        <v>colomiers handisport</v>
      </c>
      <c r="F43" s="29">
        <v>15</v>
      </c>
      <c r="G43" s="161">
        <f t="shared" si="13"/>
        <v>211.01585630199997</v>
      </c>
      <c r="H43" s="162">
        <f t="shared" si="14"/>
        <v>211.01585630629998</v>
      </c>
      <c r="I43" s="163">
        <f t="shared" si="15"/>
        <v>30</v>
      </c>
      <c r="J43" s="30">
        <v>9</v>
      </c>
      <c r="K43" s="31">
        <v>8</v>
      </c>
      <c r="L43" s="31">
        <v>6</v>
      </c>
      <c r="M43" s="164">
        <f>J43+POWER(10,J43-12)+K43+POWER(10,K43-12)+L43+POWER(10,L43-12)</f>
        <v>23.001100999999998</v>
      </c>
      <c r="N43" s="30">
        <v>7</v>
      </c>
      <c r="O43" s="31">
        <v>7</v>
      </c>
      <c r="P43" s="31">
        <v>5</v>
      </c>
      <c r="Q43" s="164">
        <f t="shared" si="4"/>
        <v>19.0000201</v>
      </c>
      <c r="R43" s="30">
        <v>10</v>
      </c>
      <c r="S43" s="31">
        <v>9</v>
      </c>
      <c r="T43" s="31">
        <v>3</v>
      </c>
      <c r="U43" s="164">
        <f t="shared" si="5"/>
        <v>22.011000000999999</v>
      </c>
      <c r="V43" s="30">
        <v>8</v>
      </c>
      <c r="W43" s="31">
        <v>6</v>
      </c>
      <c r="X43" s="31">
        <v>6</v>
      </c>
      <c r="Y43" s="164">
        <f t="shared" si="6"/>
        <v>20.000102000000002</v>
      </c>
      <c r="Z43" s="30">
        <v>9</v>
      </c>
      <c r="AA43" s="31">
        <v>8</v>
      </c>
      <c r="AB43" s="31">
        <v>7</v>
      </c>
      <c r="AC43" s="164">
        <f t="shared" si="7"/>
        <v>24.001109999999997</v>
      </c>
      <c r="AD43" s="30">
        <v>8</v>
      </c>
      <c r="AE43" s="31">
        <v>8</v>
      </c>
      <c r="AF43" s="31">
        <v>5</v>
      </c>
      <c r="AG43" s="164">
        <f t="shared" si="8"/>
        <v>21.000200100000001</v>
      </c>
      <c r="AH43" s="30">
        <v>9</v>
      </c>
      <c r="AI43" s="31">
        <v>6</v>
      </c>
      <c r="AJ43" s="31">
        <v>3</v>
      </c>
      <c r="AK43" s="164">
        <f t="shared" si="9"/>
        <v>18.001001000999999</v>
      </c>
      <c r="AL43" s="30">
        <v>8</v>
      </c>
      <c r="AM43" s="31">
        <v>8</v>
      </c>
      <c r="AN43" s="31">
        <v>6</v>
      </c>
      <c r="AO43" s="164">
        <f t="shared" si="10"/>
        <v>22.000201000000001</v>
      </c>
      <c r="AP43" s="30">
        <v>9</v>
      </c>
      <c r="AQ43" s="31">
        <v>8</v>
      </c>
      <c r="AR43" s="31">
        <v>7</v>
      </c>
      <c r="AS43" s="164">
        <f t="shared" si="11"/>
        <v>24.001109999999997</v>
      </c>
      <c r="AT43" s="30">
        <v>7</v>
      </c>
      <c r="AU43" s="31">
        <v>6</v>
      </c>
      <c r="AV43" s="31">
        <v>5</v>
      </c>
      <c r="AW43" s="164">
        <f t="shared" si="12"/>
        <v>18.000011100000002</v>
      </c>
      <c r="AX43" s="154">
        <v>15</v>
      </c>
    </row>
    <row r="44" spans="1:50" ht="16.5" customHeight="1" thickBot="1" x14ac:dyDescent="0.25">
      <c r="A44" s="153">
        <v>216</v>
      </c>
      <c r="B44" s="153">
        <f>IFERROR(MATCH(A44,Inscrits!$L$2:$L$201,0),"?")</f>
        <v>40</v>
      </c>
      <c r="C44" s="28" t="str">
        <f>IFERROR(INDEX(Inscrits!$M$2:$M$201,Qualifs!$B44,1),"?")</f>
        <v>JEAN LOVE</v>
      </c>
      <c r="D44" s="160">
        <f>IFERROR(INDEX(Inscrits!$E$2:$E$201,Qualifs!$B44,1),"?")</f>
        <v>0</v>
      </c>
      <c r="E44" s="160" t="str">
        <f>IFERROR(INDEX(Inscrits!$H$2:$H$201,Qualifs!$B44,1),"?")</f>
        <v>Handi Olympique Omnisports (H2O)</v>
      </c>
      <c r="F44" s="29">
        <v>16</v>
      </c>
      <c r="G44" s="161">
        <f t="shared" si="13"/>
        <v>198.00627770009999</v>
      </c>
      <c r="H44" s="162">
        <f t="shared" si="14"/>
        <v>198.00627770449998</v>
      </c>
      <c r="I44" s="163">
        <f t="shared" si="15"/>
        <v>33</v>
      </c>
      <c r="J44" s="33">
        <v>7</v>
      </c>
      <c r="K44" s="34">
        <v>6</v>
      </c>
      <c r="L44" s="34">
        <v>6</v>
      </c>
      <c r="M44" s="165">
        <f t="shared" si="3"/>
        <v>19.000012000000002</v>
      </c>
      <c r="N44" s="33">
        <v>9</v>
      </c>
      <c r="O44" s="34">
        <v>7</v>
      </c>
      <c r="P44" s="34">
        <v>6</v>
      </c>
      <c r="Q44" s="165">
        <f t="shared" si="4"/>
        <v>22.001010999999998</v>
      </c>
      <c r="R44" s="33">
        <v>9</v>
      </c>
      <c r="S44" s="34">
        <v>7</v>
      </c>
      <c r="T44" s="34">
        <v>7</v>
      </c>
      <c r="U44" s="165">
        <f t="shared" si="5"/>
        <v>23.001019999999997</v>
      </c>
      <c r="V44" s="33">
        <v>8</v>
      </c>
      <c r="W44" s="34">
        <v>5</v>
      </c>
      <c r="X44" s="34">
        <v>2</v>
      </c>
      <c r="Y44" s="165">
        <f t="shared" si="6"/>
        <v>15.000100100099999</v>
      </c>
      <c r="Z44" s="33">
        <v>9</v>
      </c>
      <c r="AA44" s="34">
        <v>7</v>
      </c>
      <c r="AB44" s="34">
        <v>5</v>
      </c>
      <c r="AC44" s="165">
        <f t="shared" si="7"/>
        <v>21.001010099999998</v>
      </c>
      <c r="AD44" s="33">
        <v>7</v>
      </c>
      <c r="AE44" s="34">
        <v>6</v>
      </c>
      <c r="AF44" s="34">
        <v>5</v>
      </c>
      <c r="AG44" s="165">
        <f t="shared" si="8"/>
        <v>18.000011100000002</v>
      </c>
      <c r="AH44" s="33">
        <v>9</v>
      </c>
      <c r="AI44" s="34">
        <v>6</v>
      </c>
      <c r="AJ44" s="34">
        <v>6</v>
      </c>
      <c r="AK44" s="165">
        <f t="shared" si="9"/>
        <v>21.001002</v>
      </c>
      <c r="AL44" s="33">
        <v>6</v>
      </c>
      <c r="AM44" s="34">
        <v>5</v>
      </c>
      <c r="AN44" s="34">
        <v>5</v>
      </c>
      <c r="AO44" s="165">
        <f t="shared" si="10"/>
        <v>16.0000012</v>
      </c>
      <c r="AP44" s="33">
        <v>9</v>
      </c>
      <c r="AQ44" s="34">
        <v>8</v>
      </c>
      <c r="AR44" s="34">
        <v>5</v>
      </c>
      <c r="AS44" s="165">
        <f t="shared" si="11"/>
        <v>22.001100099999999</v>
      </c>
      <c r="AT44" s="33">
        <v>9</v>
      </c>
      <c r="AU44" s="34">
        <v>7</v>
      </c>
      <c r="AV44" s="34">
        <v>5</v>
      </c>
      <c r="AW44" s="165">
        <f t="shared" si="12"/>
        <v>21.001010099999998</v>
      </c>
      <c r="AX44" s="154">
        <v>16</v>
      </c>
    </row>
    <row r="45" spans="1:50" ht="16.5" customHeight="1" x14ac:dyDescent="0.2">
      <c r="A45" s="153">
        <v>217</v>
      </c>
      <c r="B45" s="153">
        <f>IFERROR(MATCH(A45,Inscrits!$L$2:$L$201,0),"?")</f>
        <v>41</v>
      </c>
      <c r="C45" s="28" t="str">
        <f>IFERROR(INDEX(Inscrits!$M$2:$M$201,Qualifs!$B45,1),"?")</f>
        <v>GOYAULT GWENDOLINE</v>
      </c>
      <c r="D45" s="160">
        <f>IFERROR(INDEX(Inscrits!$E$2:$E$201,Qualifs!$B45,1),"?")</f>
        <v>0</v>
      </c>
      <c r="E45" s="160" t="str">
        <f>IFERROR(INDEX(Inscrits!$H$2:$H$201,Qualifs!$B45,1),"?")</f>
        <v>LES FLÈCHES BLEUES</v>
      </c>
      <c r="F45" s="29">
        <v>17</v>
      </c>
      <c r="G45" s="161">
        <f t="shared" si="13"/>
        <v>234.02007101999996</v>
      </c>
      <c r="H45" s="162">
        <f t="shared" si="14"/>
        <v>234.02007102449997</v>
      </c>
      <c r="I45" s="163">
        <f t="shared" si="15"/>
        <v>16</v>
      </c>
      <c r="J45" s="30">
        <v>8</v>
      </c>
      <c r="K45" s="31">
        <v>8</v>
      </c>
      <c r="L45" s="31">
        <v>8</v>
      </c>
      <c r="M45" s="164">
        <f t="shared" si="3"/>
        <v>24.000299999999999</v>
      </c>
      <c r="N45" s="30">
        <v>9</v>
      </c>
      <c r="O45" s="31">
        <v>8</v>
      </c>
      <c r="P45" s="31">
        <v>7</v>
      </c>
      <c r="Q45" s="164">
        <f t="shared" si="4"/>
        <v>24.001109999999997</v>
      </c>
      <c r="R45" s="30">
        <v>9</v>
      </c>
      <c r="S45" s="31">
        <v>8</v>
      </c>
      <c r="T45" s="31">
        <v>6</v>
      </c>
      <c r="U45" s="164">
        <f t="shared" si="5"/>
        <v>23.001100999999998</v>
      </c>
      <c r="V45" s="30">
        <v>8</v>
      </c>
      <c r="W45" s="31">
        <v>7</v>
      </c>
      <c r="X45" s="31">
        <v>4</v>
      </c>
      <c r="Y45" s="164">
        <f t="shared" si="6"/>
        <v>19.00011001</v>
      </c>
      <c r="Z45" s="30">
        <v>9</v>
      </c>
      <c r="AA45" s="31">
        <v>9</v>
      </c>
      <c r="AB45" s="31">
        <v>7</v>
      </c>
      <c r="AC45" s="164">
        <f t="shared" si="7"/>
        <v>25.002009999999999</v>
      </c>
      <c r="AD45" s="30">
        <v>8</v>
      </c>
      <c r="AE45" s="31">
        <v>8</v>
      </c>
      <c r="AF45" s="31">
        <v>8</v>
      </c>
      <c r="AG45" s="164">
        <f t="shared" si="8"/>
        <v>24.000299999999999</v>
      </c>
      <c r="AH45" s="30">
        <v>9</v>
      </c>
      <c r="AI45" s="31">
        <v>9</v>
      </c>
      <c r="AJ45" s="31">
        <v>7</v>
      </c>
      <c r="AK45" s="164">
        <f t="shared" si="9"/>
        <v>25.002009999999999</v>
      </c>
      <c r="AL45" s="30">
        <v>9</v>
      </c>
      <c r="AM45" s="31">
        <v>9</v>
      </c>
      <c r="AN45" s="31">
        <v>7</v>
      </c>
      <c r="AO45" s="164">
        <f t="shared" si="10"/>
        <v>25.002009999999999</v>
      </c>
      <c r="AP45" s="30">
        <v>9</v>
      </c>
      <c r="AQ45" s="31">
        <v>7</v>
      </c>
      <c r="AR45" s="31">
        <v>7</v>
      </c>
      <c r="AS45" s="164">
        <f t="shared" si="11"/>
        <v>23.001019999999997</v>
      </c>
      <c r="AT45" s="30">
        <v>10</v>
      </c>
      <c r="AU45" s="31">
        <v>8</v>
      </c>
      <c r="AV45" s="31">
        <v>4</v>
      </c>
      <c r="AW45" s="164">
        <f t="shared" si="12"/>
        <v>22.010100009999999</v>
      </c>
      <c r="AX45" s="154">
        <v>17</v>
      </c>
    </row>
    <row r="46" spans="1:50" ht="16.5" customHeight="1" thickBot="1" x14ac:dyDescent="0.25">
      <c r="A46" s="153">
        <v>218</v>
      </c>
      <c r="B46" s="153">
        <f>IFERROR(MATCH(A46,Inscrits!$L$2:$L$201,0),"?")</f>
        <v>42</v>
      </c>
      <c r="C46" s="28" t="str">
        <f>IFERROR(INDEX(Inscrits!$M$2:$M$201,Qualifs!$B46,1),"?")</f>
        <v>NOIZET TONY</v>
      </c>
      <c r="D46" s="160">
        <f>IFERROR(INDEX(Inscrits!$E$2:$E$201,Qualifs!$B46,1),"?")</f>
        <v>0</v>
      </c>
      <c r="E46" s="160" t="str">
        <f>IFERROR(INDEX(Inscrits!$H$2:$H$201,Qualifs!$B46,1),"?")</f>
        <v>REIMS HANDISPORT</v>
      </c>
      <c r="F46" s="29">
        <v>18</v>
      </c>
      <c r="G46" s="161">
        <f t="shared" si="13"/>
        <v>198.00468711120001</v>
      </c>
      <c r="H46" s="162">
        <f t="shared" si="14"/>
        <v>198.00468711580001</v>
      </c>
      <c r="I46" s="163">
        <f t="shared" si="15"/>
        <v>34</v>
      </c>
      <c r="J46" s="33">
        <v>9</v>
      </c>
      <c r="K46" s="34">
        <v>8</v>
      </c>
      <c r="L46" s="34">
        <v>3</v>
      </c>
      <c r="M46" s="165">
        <f t="shared" si="3"/>
        <v>20.001100000999998</v>
      </c>
      <c r="N46" s="33">
        <v>9</v>
      </c>
      <c r="O46" s="34">
        <v>8</v>
      </c>
      <c r="P46" s="34">
        <v>8</v>
      </c>
      <c r="Q46" s="165">
        <f t="shared" si="4"/>
        <v>25.001199999999997</v>
      </c>
      <c r="R46" s="33">
        <v>6</v>
      </c>
      <c r="S46" s="34">
        <v>6</v>
      </c>
      <c r="T46" s="34">
        <v>5</v>
      </c>
      <c r="U46" s="165">
        <f t="shared" si="5"/>
        <v>17.000002100000003</v>
      </c>
      <c r="V46" s="33">
        <v>9</v>
      </c>
      <c r="W46" s="34">
        <v>7</v>
      </c>
      <c r="X46" s="34">
        <v>7</v>
      </c>
      <c r="Y46" s="165">
        <f t="shared" si="6"/>
        <v>23.001019999999997</v>
      </c>
      <c r="Z46" s="33">
        <v>7</v>
      </c>
      <c r="AA46" s="34">
        <v>6</v>
      </c>
      <c r="AB46" s="34">
        <v>6</v>
      </c>
      <c r="AC46" s="165">
        <f t="shared" si="7"/>
        <v>19.000012000000002</v>
      </c>
      <c r="AD46" s="33">
        <v>7</v>
      </c>
      <c r="AE46" s="34">
        <v>6</v>
      </c>
      <c r="AF46" s="34">
        <v>2</v>
      </c>
      <c r="AG46" s="165">
        <f t="shared" si="8"/>
        <v>15.000011000099999</v>
      </c>
      <c r="AH46" s="33">
        <v>8</v>
      </c>
      <c r="AI46" s="34">
        <v>7</v>
      </c>
      <c r="AJ46" s="34">
        <v>7</v>
      </c>
      <c r="AK46" s="165">
        <f t="shared" si="9"/>
        <v>22.000119999999999</v>
      </c>
      <c r="AL46" s="33">
        <v>8</v>
      </c>
      <c r="AM46" s="34">
        <v>8</v>
      </c>
      <c r="AN46" s="34">
        <v>2</v>
      </c>
      <c r="AO46" s="165">
        <f t="shared" si="10"/>
        <v>18.000200000099998</v>
      </c>
      <c r="AP46" s="33">
        <v>7</v>
      </c>
      <c r="AQ46" s="34">
        <v>6</v>
      </c>
      <c r="AR46" s="34">
        <v>4</v>
      </c>
      <c r="AS46" s="165">
        <f t="shared" si="11"/>
        <v>17.000011010000001</v>
      </c>
      <c r="AT46" s="33">
        <v>9</v>
      </c>
      <c r="AU46" s="34">
        <v>7</v>
      </c>
      <c r="AV46" s="34">
        <v>6</v>
      </c>
      <c r="AW46" s="165">
        <f t="shared" si="12"/>
        <v>22.001010999999998</v>
      </c>
      <c r="AX46" s="154">
        <v>18</v>
      </c>
    </row>
    <row r="47" spans="1:50" ht="16.5" customHeight="1" x14ac:dyDescent="0.2">
      <c r="A47" s="153">
        <v>219</v>
      </c>
      <c r="B47" s="153">
        <f>IFERROR(MATCH(A47,Inscrits!$L$2:$L$201,0),"?")</f>
        <v>43</v>
      </c>
      <c r="C47" s="28" t="str">
        <f>IFERROR(INDEX(Inscrits!$M$2:$M$201,Qualifs!$B47,1),"?")</f>
        <v>COUAILLIER TOM</v>
      </c>
      <c r="D47" s="160">
        <f>IFERROR(INDEX(Inscrits!$E$2:$E$201,Qualifs!$B47,1),"?")</f>
        <v>0</v>
      </c>
      <c r="E47" s="160" t="str">
        <f>IFERROR(INDEX(Inscrits!$H$2:$H$201,Qualifs!$B47,1),"?")</f>
        <v>REIMS HANDISPORT</v>
      </c>
      <c r="F47" s="29">
        <v>19</v>
      </c>
      <c r="G47" s="161">
        <f t="shared" si="13"/>
        <v>227.03497519999996</v>
      </c>
      <c r="H47" s="162">
        <f t="shared" si="14"/>
        <v>227.03497520469998</v>
      </c>
      <c r="I47" s="163">
        <f t="shared" si="15"/>
        <v>21</v>
      </c>
      <c r="J47" s="30">
        <v>8</v>
      </c>
      <c r="K47" s="31">
        <v>7</v>
      </c>
      <c r="L47" s="31">
        <v>6</v>
      </c>
      <c r="M47" s="164">
        <f t="shared" si="3"/>
        <v>21.000111</v>
      </c>
      <c r="N47" s="30">
        <v>8</v>
      </c>
      <c r="O47" s="31">
        <v>7</v>
      </c>
      <c r="P47" s="31">
        <v>6</v>
      </c>
      <c r="Q47" s="164">
        <f t="shared" si="4"/>
        <v>21.000111</v>
      </c>
      <c r="R47" s="30">
        <v>8</v>
      </c>
      <c r="S47" s="31">
        <v>6</v>
      </c>
      <c r="T47" s="31">
        <v>5</v>
      </c>
      <c r="U47" s="164">
        <f t="shared" si="5"/>
        <v>19.000101100000002</v>
      </c>
      <c r="V47" s="30">
        <v>10</v>
      </c>
      <c r="W47" s="31">
        <v>9</v>
      </c>
      <c r="X47" s="31">
        <v>8</v>
      </c>
      <c r="Y47" s="164">
        <f t="shared" si="6"/>
        <v>27.011099999999999</v>
      </c>
      <c r="Z47" s="30">
        <v>9</v>
      </c>
      <c r="AA47" s="31">
        <v>8</v>
      </c>
      <c r="AB47" s="31">
        <v>7</v>
      </c>
      <c r="AC47" s="164">
        <f t="shared" si="7"/>
        <v>24.001109999999997</v>
      </c>
      <c r="AD47" s="30">
        <v>10</v>
      </c>
      <c r="AE47" s="31">
        <v>8</v>
      </c>
      <c r="AF47" s="31">
        <v>7</v>
      </c>
      <c r="AG47" s="164">
        <f t="shared" si="8"/>
        <v>25.010109999999997</v>
      </c>
      <c r="AH47" s="30">
        <v>7</v>
      </c>
      <c r="AI47" s="31">
        <v>6</v>
      </c>
      <c r="AJ47" s="31">
        <v>5</v>
      </c>
      <c r="AK47" s="164">
        <f t="shared" si="9"/>
        <v>18.000011100000002</v>
      </c>
      <c r="AL47" s="30">
        <v>10</v>
      </c>
      <c r="AM47" s="31">
        <v>8</v>
      </c>
      <c r="AN47" s="31">
        <v>8</v>
      </c>
      <c r="AO47" s="164">
        <f t="shared" si="10"/>
        <v>26.010199999999998</v>
      </c>
      <c r="AP47" s="30">
        <v>9</v>
      </c>
      <c r="AQ47" s="31">
        <v>8</v>
      </c>
      <c r="AR47" s="31">
        <v>6</v>
      </c>
      <c r="AS47" s="164">
        <f t="shared" si="11"/>
        <v>23.001100999999998</v>
      </c>
      <c r="AT47" s="30">
        <v>9</v>
      </c>
      <c r="AU47" s="31">
        <v>7</v>
      </c>
      <c r="AV47" s="31">
        <v>7</v>
      </c>
      <c r="AW47" s="164">
        <f t="shared" si="12"/>
        <v>23.001019999999997</v>
      </c>
      <c r="AX47" s="154">
        <v>19</v>
      </c>
    </row>
    <row r="48" spans="1:50" ht="16.5" customHeight="1" thickBot="1" x14ac:dyDescent="0.25">
      <c r="A48" s="153">
        <v>220</v>
      </c>
      <c r="B48" s="153">
        <f>IFERROR(MATCH(A48,Inscrits!$L$2:$L$201,0),"?")</f>
        <v>44</v>
      </c>
      <c r="C48" s="28" t="str">
        <f>IFERROR(INDEX(Inscrits!$M$2:$M$201,Qualifs!$B48,1),"?")</f>
        <v>MOREL MICHEL</v>
      </c>
      <c r="D48" s="160">
        <f>IFERROR(INDEX(Inscrits!$E$2:$E$201,Qualifs!$B48,1),"?")</f>
        <v>0</v>
      </c>
      <c r="E48" s="160" t="str">
        <f>IFERROR(INDEX(Inscrits!$H$2:$H$201,Qualifs!$B48,1),"?")</f>
        <v>REIMS HANDISPORT</v>
      </c>
      <c r="F48" s="29">
        <v>20</v>
      </c>
      <c r="G48" s="161">
        <f t="shared" si="13"/>
        <v>236.01294320000002</v>
      </c>
      <c r="H48" s="162">
        <f t="shared" si="14"/>
        <v>236.01294320480002</v>
      </c>
      <c r="I48" s="163">
        <f t="shared" si="15"/>
        <v>14</v>
      </c>
      <c r="J48" s="33">
        <v>9</v>
      </c>
      <c r="K48" s="34">
        <v>8</v>
      </c>
      <c r="L48" s="34">
        <v>5</v>
      </c>
      <c r="M48" s="165">
        <f t="shared" si="3"/>
        <v>22.001100099999999</v>
      </c>
      <c r="N48" s="33">
        <v>9</v>
      </c>
      <c r="O48" s="34">
        <v>7</v>
      </c>
      <c r="P48" s="34">
        <v>5</v>
      </c>
      <c r="Q48" s="165">
        <f t="shared" si="4"/>
        <v>21.001010099999998</v>
      </c>
      <c r="R48" s="33">
        <v>9</v>
      </c>
      <c r="S48" s="34">
        <v>8</v>
      </c>
      <c r="T48" s="34">
        <v>6</v>
      </c>
      <c r="U48" s="165">
        <f t="shared" si="5"/>
        <v>23.001100999999998</v>
      </c>
      <c r="V48" s="33">
        <v>9</v>
      </c>
      <c r="W48" s="34">
        <v>8</v>
      </c>
      <c r="X48" s="34">
        <v>7</v>
      </c>
      <c r="Y48" s="165">
        <f t="shared" si="6"/>
        <v>24.001109999999997</v>
      </c>
      <c r="Z48" s="33">
        <v>9</v>
      </c>
      <c r="AA48" s="34">
        <v>9</v>
      </c>
      <c r="AB48" s="34">
        <v>9</v>
      </c>
      <c r="AC48" s="165">
        <f t="shared" si="7"/>
        <v>27.003</v>
      </c>
      <c r="AD48" s="33">
        <v>9</v>
      </c>
      <c r="AE48" s="34">
        <v>9</v>
      </c>
      <c r="AF48" s="34">
        <v>8</v>
      </c>
      <c r="AG48" s="165">
        <f t="shared" si="8"/>
        <v>26.002099999999999</v>
      </c>
      <c r="AH48" s="33">
        <v>8</v>
      </c>
      <c r="AI48" s="34">
        <v>8</v>
      </c>
      <c r="AJ48" s="34">
        <v>7</v>
      </c>
      <c r="AK48" s="165">
        <f t="shared" si="9"/>
        <v>23.000209999999999</v>
      </c>
      <c r="AL48" s="33">
        <v>8</v>
      </c>
      <c r="AM48" s="34">
        <v>8</v>
      </c>
      <c r="AN48" s="34">
        <v>8</v>
      </c>
      <c r="AO48" s="165">
        <f t="shared" si="10"/>
        <v>24.000299999999999</v>
      </c>
      <c r="AP48" s="33">
        <v>9</v>
      </c>
      <c r="AQ48" s="34">
        <v>9</v>
      </c>
      <c r="AR48" s="34">
        <v>7</v>
      </c>
      <c r="AS48" s="165">
        <f t="shared" si="11"/>
        <v>25.002009999999999</v>
      </c>
      <c r="AT48" s="33">
        <v>9</v>
      </c>
      <c r="AU48" s="34">
        <v>6</v>
      </c>
      <c r="AV48" s="34">
        <v>6</v>
      </c>
      <c r="AW48" s="165">
        <f t="shared" si="12"/>
        <v>21.001002</v>
      </c>
      <c r="AX48" s="154">
        <v>20</v>
      </c>
    </row>
    <row r="49" spans="1:50" ht="16.5" customHeight="1" x14ac:dyDescent="0.2">
      <c r="A49" s="153">
        <v>221</v>
      </c>
      <c r="B49" s="153">
        <f>IFERROR(MATCH(A49,Inscrits!$L$2:$L$201,0),"?")</f>
        <v>45</v>
      </c>
      <c r="C49" s="28" t="str">
        <f>IFERROR(INDEX(Inscrits!$M$2:$M$201,Qualifs!$B49,1),"?")</f>
        <v/>
      </c>
      <c r="D49" s="160">
        <f>IFERROR(INDEX(Inscrits!$E$2:$E$201,Qualifs!$B49,1),"?")</f>
        <v>0</v>
      </c>
      <c r="E49" s="160">
        <f>IFERROR(INDEX(Inscrits!$H$2:$H$201,Qualifs!$B49,1),"?")</f>
        <v>0</v>
      </c>
      <c r="F49" s="29">
        <v>21</v>
      </c>
      <c r="G49" s="161">
        <f t="shared" si="13"/>
        <v>3E-11</v>
      </c>
      <c r="H49" s="162">
        <f t="shared" si="14"/>
        <v>4.9300000000000001E-9</v>
      </c>
      <c r="I49" s="163" t="str">
        <f t="shared" si="15"/>
        <v>nc</v>
      </c>
      <c r="J49" s="30"/>
      <c r="K49" s="31"/>
      <c r="L49" s="31"/>
      <c r="M49" s="164">
        <f t="shared" si="3"/>
        <v>3.0000000000000001E-12</v>
      </c>
      <c r="N49" s="30"/>
      <c r="O49" s="31"/>
      <c r="P49" s="31"/>
      <c r="Q49" s="164">
        <f t="shared" si="4"/>
        <v>3.0000000000000001E-12</v>
      </c>
      <c r="R49" s="30"/>
      <c r="S49" s="31"/>
      <c r="T49" s="31"/>
      <c r="U49" s="164">
        <f t="shared" si="5"/>
        <v>3.0000000000000001E-12</v>
      </c>
      <c r="V49" s="30"/>
      <c r="W49" s="31"/>
      <c r="X49" s="31"/>
      <c r="Y49" s="164">
        <f t="shared" si="6"/>
        <v>3.0000000000000001E-12</v>
      </c>
      <c r="Z49" s="30"/>
      <c r="AA49" s="31"/>
      <c r="AB49" s="31"/>
      <c r="AC49" s="164">
        <f t="shared" si="7"/>
        <v>3.0000000000000001E-12</v>
      </c>
      <c r="AD49" s="30"/>
      <c r="AE49" s="31"/>
      <c r="AF49" s="31"/>
      <c r="AG49" s="164">
        <f t="shared" si="8"/>
        <v>3.0000000000000001E-12</v>
      </c>
      <c r="AH49" s="30"/>
      <c r="AI49" s="31"/>
      <c r="AJ49" s="31"/>
      <c r="AK49" s="164">
        <f t="shared" si="9"/>
        <v>3.0000000000000001E-12</v>
      </c>
      <c r="AL49" s="30"/>
      <c r="AM49" s="31"/>
      <c r="AN49" s="31"/>
      <c r="AO49" s="164">
        <f t="shared" si="10"/>
        <v>3.0000000000000001E-12</v>
      </c>
      <c r="AP49" s="30"/>
      <c r="AQ49" s="31"/>
      <c r="AR49" s="31"/>
      <c r="AS49" s="164">
        <f t="shared" si="11"/>
        <v>3.0000000000000001E-12</v>
      </c>
      <c r="AT49" s="30"/>
      <c r="AU49" s="31"/>
      <c r="AV49" s="31"/>
      <c r="AW49" s="164">
        <f t="shared" si="12"/>
        <v>3.0000000000000001E-12</v>
      </c>
      <c r="AX49" s="154">
        <v>21</v>
      </c>
    </row>
    <row r="50" spans="1:50" ht="16.5" customHeight="1" thickBot="1" x14ac:dyDescent="0.25">
      <c r="A50" s="153">
        <v>222</v>
      </c>
      <c r="B50" s="153">
        <f>IFERROR(MATCH(A50,Inscrits!$L$2:$L$201,0),"?")</f>
        <v>46</v>
      </c>
      <c r="C50" s="28" t="str">
        <f>IFERROR(INDEX(Inscrits!$M$2:$M$201,Qualifs!$B50,1),"?")</f>
        <v/>
      </c>
      <c r="D50" s="160">
        <f>IFERROR(INDEX(Inscrits!$E$2:$E$201,Qualifs!$B50,1),"?")</f>
        <v>0</v>
      </c>
      <c r="E50" s="160">
        <f>IFERROR(INDEX(Inscrits!$H$2:$H$201,Qualifs!$B50,1),"?")</f>
        <v>0</v>
      </c>
      <c r="F50" s="29">
        <v>22</v>
      </c>
      <c r="G50" s="161">
        <f t="shared" si="13"/>
        <v>3E-11</v>
      </c>
      <c r="H50" s="162">
        <f t="shared" si="14"/>
        <v>5.0300000000000002E-9</v>
      </c>
      <c r="I50" s="163" t="str">
        <f t="shared" si="15"/>
        <v>nc</v>
      </c>
      <c r="J50" s="33"/>
      <c r="K50" s="34"/>
      <c r="L50" s="34"/>
      <c r="M50" s="165">
        <f t="shared" si="3"/>
        <v>3.0000000000000001E-12</v>
      </c>
      <c r="N50" s="33"/>
      <c r="O50" s="34"/>
      <c r="P50" s="34"/>
      <c r="Q50" s="165">
        <f t="shared" si="4"/>
        <v>3.0000000000000001E-12</v>
      </c>
      <c r="R50" s="33"/>
      <c r="S50" s="34"/>
      <c r="T50" s="34"/>
      <c r="U50" s="165">
        <f t="shared" si="5"/>
        <v>3.0000000000000001E-12</v>
      </c>
      <c r="V50" s="33"/>
      <c r="W50" s="34"/>
      <c r="X50" s="34"/>
      <c r="Y50" s="165">
        <f t="shared" si="6"/>
        <v>3.0000000000000001E-12</v>
      </c>
      <c r="Z50" s="33"/>
      <c r="AA50" s="34"/>
      <c r="AB50" s="34"/>
      <c r="AC50" s="165">
        <f t="shared" si="7"/>
        <v>3.0000000000000001E-12</v>
      </c>
      <c r="AD50" s="33"/>
      <c r="AE50" s="34"/>
      <c r="AF50" s="34"/>
      <c r="AG50" s="165">
        <f t="shared" si="8"/>
        <v>3.0000000000000001E-12</v>
      </c>
      <c r="AH50" s="33"/>
      <c r="AI50" s="34"/>
      <c r="AJ50" s="34"/>
      <c r="AK50" s="165">
        <f t="shared" si="9"/>
        <v>3.0000000000000001E-12</v>
      </c>
      <c r="AL50" s="33"/>
      <c r="AM50" s="34"/>
      <c r="AN50" s="34"/>
      <c r="AO50" s="165">
        <f t="shared" si="10"/>
        <v>3.0000000000000001E-12</v>
      </c>
      <c r="AP50" s="33"/>
      <c r="AQ50" s="34"/>
      <c r="AR50" s="34"/>
      <c r="AS50" s="165">
        <f t="shared" si="11"/>
        <v>3.0000000000000001E-12</v>
      </c>
      <c r="AT50" s="33"/>
      <c r="AU50" s="34"/>
      <c r="AV50" s="34"/>
      <c r="AW50" s="165">
        <f t="shared" si="12"/>
        <v>3.0000000000000001E-12</v>
      </c>
      <c r="AX50" s="154">
        <v>22</v>
      </c>
    </row>
    <row r="51" spans="1:50" ht="16.5" customHeight="1" x14ac:dyDescent="0.2">
      <c r="A51" s="153">
        <v>223</v>
      </c>
      <c r="B51" s="153">
        <f>IFERROR(MATCH(A51,Inscrits!$L$2:$L$201,0),"?")</f>
        <v>47</v>
      </c>
      <c r="C51" s="28" t="str">
        <f>IFERROR(INDEX(Inscrits!$M$2:$M$201,Qualifs!$B51,1),"?")</f>
        <v/>
      </c>
      <c r="D51" s="160">
        <f>IFERROR(INDEX(Inscrits!$E$2:$E$201,Qualifs!$B51,1),"?")</f>
        <v>0</v>
      </c>
      <c r="E51" s="160">
        <f>IFERROR(INDEX(Inscrits!$H$2:$H$201,Qualifs!$B51,1),"?")</f>
        <v>0</v>
      </c>
      <c r="F51" s="29">
        <v>23</v>
      </c>
      <c r="G51" s="161">
        <f t="shared" si="13"/>
        <v>3E-11</v>
      </c>
      <c r="H51" s="162">
        <f t="shared" si="14"/>
        <v>5.1300000000000003E-9</v>
      </c>
      <c r="I51" s="163" t="str">
        <f t="shared" si="15"/>
        <v>nc</v>
      </c>
      <c r="J51" s="30"/>
      <c r="K51" s="31"/>
      <c r="L51" s="31"/>
      <c r="M51" s="164">
        <f>J51+POWER(10,J51-12)+K51+POWER(10,K51-12)+L51+POWER(10,L51-12)</f>
        <v>3.0000000000000001E-12</v>
      </c>
      <c r="N51" s="30"/>
      <c r="O51" s="31"/>
      <c r="P51" s="31"/>
      <c r="Q51" s="164">
        <f>N51+POWER(10,N51-12)+O51+POWER(10,O51-12)+P51+POWER(10,P51-12)</f>
        <v>3.0000000000000001E-12</v>
      </c>
      <c r="R51" s="30"/>
      <c r="S51" s="31"/>
      <c r="T51" s="31"/>
      <c r="U51" s="164">
        <f>R51+POWER(10,R51-12)+S51+POWER(10,S51-12)+T51+POWER(10,T51-12)</f>
        <v>3.0000000000000001E-12</v>
      </c>
      <c r="V51" s="30"/>
      <c r="W51" s="31"/>
      <c r="X51" s="31"/>
      <c r="Y51" s="164">
        <f>V51+POWER(10,V51-12)+W51+POWER(10,W51-12)+X51+POWER(10,X51-12)</f>
        <v>3.0000000000000001E-12</v>
      </c>
      <c r="Z51" s="30"/>
      <c r="AA51" s="31"/>
      <c r="AB51" s="31"/>
      <c r="AC51" s="164">
        <f>Z51+POWER(10,Z51-12)+AA51+POWER(10,AA51-12)+AB51+POWER(10,AB51-12)</f>
        <v>3.0000000000000001E-12</v>
      </c>
      <c r="AD51" s="30"/>
      <c r="AE51" s="31"/>
      <c r="AF51" s="31"/>
      <c r="AG51" s="164">
        <f>AD51+POWER(10,AD51-12)+AE51+POWER(10,AE51-12)+AF51+POWER(10,AF51-12)</f>
        <v>3.0000000000000001E-12</v>
      </c>
      <c r="AH51" s="30"/>
      <c r="AI51" s="31"/>
      <c r="AJ51" s="31"/>
      <c r="AK51" s="164">
        <f>AH51+POWER(10,AH51-12)+AI51+POWER(10,AI51-12)+AJ51+POWER(10,AJ51-12)</f>
        <v>3.0000000000000001E-12</v>
      </c>
      <c r="AL51" s="30"/>
      <c r="AM51" s="31"/>
      <c r="AN51" s="31"/>
      <c r="AO51" s="164">
        <f>AL51+POWER(10,AL51-12)+AM51+POWER(10,AM51-12)+AN51+POWER(10,AN51-12)</f>
        <v>3.0000000000000001E-12</v>
      </c>
      <c r="AP51" s="30"/>
      <c r="AQ51" s="31"/>
      <c r="AR51" s="31"/>
      <c r="AS51" s="164">
        <f>AP51+POWER(10,AP51-12)+AQ51+POWER(10,AQ51-12)+AR51+POWER(10,AR51-12)</f>
        <v>3.0000000000000001E-12</v>
      </c>
      <c r="AT51" s="30"/>
      <c r="AU51" s="31"/>
      <c r="AV51" s="31"/>
      <c r="AW51" s="164">
        <f>AT51+POWER(10,AT51-12)+AU51+POWER(10,AU51-12)+AV51+POWER(10,AV51-12)</f>
        <v>3.0000000000000001E-12</v>
      </c>
      <c r="AX51" s="154">
        <v>23</v>
      </c>
    </row>
    <row r="52" spans="1:50" ht="16.5" customHeight="1" thickBot="1" x14ac:dyDescent="0.25">
      <c r="A52" s="153">
        <v>224</v>
      </c>
      <c r="B52" s="153">
        <f>IFERROR(MATCH(A52,Inscrits!$L$2:$L$201,0),"?")</f>
        <v>48</v>
      </c>
      <c r="C52" s="28" t="str">
        <f>IFERROR(INDEX(Inscrits!$M$2:$M$201,Qualifs!$B52,1),"?")</f>
        <v/>
      </c>
      <c r="D52" s="160">
        <f>IFERROR(INDEX(Inscrits!$E$2:$E$201,Qualifs!$B52,1),"?")</f>
        <v>0</v>
      </c>
      <c r="E52" s="160">
        <f>IFERROR(INDEX(Inscrits!$H$2:$H$201,Qualifs!$B52,1),"?")</f>
        <v>0</v>
      </c>
      <c r="F52" s="29">
        <v>24</v>
      </c>
      <c r="G52" s="161">
        <f t="shared" si="13"/>
        <v>3E-11</v>
      </c>
      <c r="H52" s="162">
        <f t="shared" si="14"/>
        <v>5.2300000000000003E-9</v>
      </c>
      <c r="I52" s="163" t="str">
        <f t="shared" si="15"/>
        <v>nc</v>
      </c>
      <c r="J52" s="33"/>
      <c r="K52" s="34"/>
      <c r="L52" s="34"/>
      <c r="M52" s="165">
        <f>J52+POWER(10,J52-12)+K52+POWER(10,K52-12)+L52+POWER(10,L52-12)</f>
        <v>3.0000000000000001E-12</v>
      </c>
      <c r="N52" s="33"/>
      <c r="O52" s="34"/>
      <c r="P52" s="34"/>
      <c r="Q52" s="165">
        <f>N52+POWER(10,N52-12)+O52+POWER(10,O52-12)+P52+POWER(10,P52-12)</f>
        <v>3.0000000000000001E-12</v>
      </c>
      <c r="R52" s="33"/>
      <c r="S52" s="34"/>
      <c r="T52" s="34"/>
      <c r="U52" s="165">
        <f>R52+POWER(10,R52-12)+S52+POWER(10,S52-12)+T52+POWER(10,T52-12)</f>
        <v>3.0000000000000001E-12</v>
      </c>
      <c r="V52" s="33"/>
      <c r="W52" s="34"/>
      <c r="X52" s="34"/>
      <c r="Y52" s="165">
        <f>V52+POWER(10,V52-12)+W52+POWER(10,W52-12)+X52+POWER(10,X52-12)</f>
        <v>3.0000000000000001E-12</v>
      </c>
      <c r="Z52" s="33"/>
      <c r="AA52" s="34"/>
      <c r="AB52" s="34"/>
      <c r="AC52" s="165">
        <f>Z52+POWER(10,Z52-12)+AA52+POWER(10,AA52-12)+AB52+POWER(10,AB52-12)</f>
        <v>3.0000000000000001E-12</v>
      </c>
      <c r="AD52" s="33"/>
      <c r="AE52" s="34"/>
      <c r="AF52" s="34"/>
      <c r="AG52" s="165">
        <f>AD52+POWER(10,AD52-12)+AE52+POWER(10,AE52-12)+AF52+POWER(10,AF52-12)</f>
        <v>3.0000000000000001E-12</v>
      </c>
      <c r="AH52" s="33"/>
      <c r="AI52" s="34"/>
      <c r="AJ52" s="34"/>
      <c r="AK52" s="165">
        <f>AH52+POWER(10,AH52-12)+AI52+POWER(10,AI52-12)+AJ52+POWER(10,AJ52-12)</f>
        <v>3.0000000000000001E-12</v>
      </c>
      <c r="AL52" s="33"/>
      <c r="AM52" s="34"/>
      <c r="AN52" s="34"/>
      <c r="AO52" s="165">
        <f>AL52+POWER(10,AL52-12)+AM52+POWER(10,AM52-12)+AN52+POWER(10,AN52-12)</f>
        <v>3.0000000000000001E-12</v>
      </c>
      <c r="AP52" s="33"/>
      <c r="AQ52" s="34"/>
      <c r="AR52" s="34"/>
      <c r="AS52" s="165">
        <f>AP52+POWER(10,AP52-12)+AQ52+POWER(10,AQ52-12)+AR52+POWER(10,AR52-12)</f>
        <v>3.0000000000000001E-12</v>
      </c>
      <c r="AT52" s="33"/>
      <c r="AU52" s="34"/>
      <c r="AV52" s="34"/>
      <c r="AW52" s="165">
        <f>AT52+POWER(10,AT52-12)+AU52+POWER(10,AU52-12)+AV52+POWER(10,AV52-12)</f>
        <v>3.0000000000000001E-12</v>
      </c>
      <c r="AX52" s="154">
        <v>24</v>
      </c>
    </row>
    <row r="53" spans="1:50" ht="37.5" hidden="1" customHeight="1" x14ac:dyDescent="0.2">
      <c r="C53" s="580" t="s">
        <v>142</v>
      </c>
      <c r="D53" s="580"/>
      <c r="E53" s="580"/>
      <c r="F53" s="580"/>
      <c r="G53" s="580"/>
      <c r="H53" s="580"/>
      <c r="I53" s="580"/>
      <c r="J53" s="580"/>
      <c r="K53" s="580"/>
      <c r="L53" s="580"/>
      <c r="M53" s="580"/>
      <c r="N53" s="580"/>
      <c r="O53" s="580"/>
      <c r="P53" s="580"/>
      <c r="Q53" s="580"/>
      <c r="R53" s="580"/>
      <c r="S53" s="580"/>
      <c r="T53" s="580"/>
      <c r="U53" s="580"/>
      <c r="V53" s="580"/>
      <c r="W53" s="580"/>
      <c r="X53" s="580"/>
      <c r="Y53" s="580"/>
      <c r="Z53" s="580"/>
      <c r="AA53" s="580"/>
      <c r="AB53" s="580"/>
      <c r="AC53" s="580"/>
      <c r="AD53" s="580"/>
      <c r="AE53" s="580"/>
      <c r="AF53" s="580"/>
      <c r="AG53" s="580"/>
      <c r="AH53" s="580"/>
      <c r="AI53" s="580"/>
      <c r="AJ53" s="580"/>
      <c r="AK53" s="580"/>
      <c r="AL53" s="580"/>
      <c r="AM53" s="580"/>
      <c r="AN53" s="580"/>
      <c r="AO53" s="580"/>
      <c r="AP53" s="580"/>
      <c r="AQ53" s="580"/>
      <c r="AR53" s="580"/>
      <c r="AS53" s="580"/>
      <c r="AT53" s="580"/>
      <c r="AU53" s="580"/>
      <c r="AV53" s="580"/>
      <c r="AW53" s="580"/>
    </row>
    <row r="54" spans="1:50" ht="16.5" hidden="1" customHeight="1" thickBot="1" x14ac:dyDescent="0.25">
      <c r="C54" s="26" t="s">
        <v>147</v>
      </c>
      <c r="D54" s="157" t="s">
        <v>15</v>
      </c>
      <c r="E54" s="26" t="s">
        <v>18</v>
      </c>
      <c r="F54" s="157" t="s">
        <v>14</v>
      </c>
      <c r="G54" s="158" t="s">
        <v>148</v>
      </c>
      <c r="H54" s="27"/>
      <c r="I54" s="159" t="s">
        <v>149</v>
      </c>
      <c r="J54" s="581" t="s">
        <v>150</v>
      </c>
      <c r="K54" s="581"/>
      <c r="L54" s="581"/>
      <c r="M54" s="581"/>
      <c r="N54" s="581" t="s">
        <v>151</v>
      </c>
      <c r="O54" s="581"/>
      <c r="P54" s="581"/>
      <c r="Q54" s="581"/>
      <c r="R54" s="581" t="s">
        <v>152</v>
      </c>
      <c r="S54" s="581"/>
      <c r="T54" s="581"/>
      <c r="U54" s="581"/>
      <c r="V54" s="579" t="s">
        <v>153</v>
      </c>
      <c r="W54" s="579"/>
      <c r="X54" s="579"/>
      <c r="Y54" s="579"/>
      <c r="Z54" s="579" t="s">
        <v>154</v>
      </c>
      <c r="AA54" s="579"/>
      <c r="AB54" s="579"/>
      <c r="AC54" s="579"/>
      <c r="AD54" s="579" t="s">
        <v>155</v>
      </c>
      <c r="AE54" s="579"/>
      <c r="AF54" s="579"/>
      <c r="AG54" s="579"/>
      <c r="AH54" s="579" t="s">
        <v>156</v>
      </c>
      <c r="AI54" s="579"/>
      <c r="AJ54" s="579"/>
      <c r="AK54" s="579"/>
      <c r="AL54" s="579" t="s">
        <v>157</v>
      </c>
      <c r="AM54" s="579"/>
      <c r="AN54" s="579"/>
      <c r="AO54" s="579"/>
      <c r="AP54" s="579" t="s">
        <v>158</v>
      </c>
      <c r="AQ54" s="579"/>
      <c r="AR54" s="579"/>
      <c r="AS54" s="579"/>
      <c r="AT54" s="579" t="s">
        <v>159</v>
      </c>
      <c r="AU54" s="579"/>
      <c r="AV54" s="579"/>
      <c r="AW54" s="579"/>
    </row>
    <row r="55" spans="1:50" ht="16.5" hidden="1" customHeight="1" x14ac:dyDescent="0.2">
      <c r="A55" s="153">
        <v>301</v>
      </c>
      <c r="B55" s="153">
        <f>IFERROR(MATCH(A55,Inscrits!$L$2:$L$201,0),"?")</f>
        <v>49</v>
      </c>
      <c r="C55" s="28" t="str">
        <f>IFERROR(INDEX(Inscrits!$M$2:$M$201,Qualifs!$B55,1),"?")</f>
        <v/>
      </c>
      <c r="D55" s="160">
        <f>IFERROR(INDEX(Inscrits!$E$2:$E$201,Qualifs!$B55,1),"?")</f>
        <v>0</v>
      </c>
      <c r="E55" s="160">
        <f>IFERROR(INDEX(Inscrits!$H$2:$H$201,Qualifs!$B55,1),"?")</f>
        <v>0</v>
      </c>
      <c r="F55" s="29">
        <v>1</v>
      </c>
      <c r="G55" s="161">
        <f t="shared" ref="G55:G78" si="16">M55+Q55+U55+Y55+AC55+AG55+AK55+AO55+AS55+AW55</f>
        <v>3E-11</v>
      </c>
      <c r="H55" s="162">
        <f t="shared" ref="H55:H78" si="17">G55+ROW()/10000000000</f>
        <v>5.5299999999999997E-9</v>
      </c>
      <c r="I55" s="163" t="str">
        <f t="shared" ref="I55:I78" si="18">IF(ROUND(G55,0)&lt;&gt;0,RANK(G55,$G$3:$G$156),"nc")</f>
        <v>nc</v>
      </c>
      <c r="J55" s="30"/>
      <c r="K55" s="31"/>
      <c r="L55" s="31"/>
      <c r="M55" s="164">
        <f t="shared" si="3"/>
        <v>3.0000000000000001E-12</v>
      </c>
      <c r="N55" s="30"/>
      <c r="O55" s="31"/>
      <c r="P55" s="31"/>
      <c r="Q55" s="164">
        <f t="shared" si="4"/>
        <v>3.0000000000000001E-12</v>
      </c>
      <c r="R55" s="30"/>
      <c r="S55" s="31"/>
      <c r="T55" s="31"/>
      <c r="U55" s="164">
        <f t="shared" si="5"/>
        <v>3.0000000000000001E-12</v>
      </c>
      <c r="V55" s="30"/>
      <c r="W55" s="31"/>
      <c r="X55" s="31"/>
      <c r="Y55" s="164">
        <f t="shared" si="6"/>
        <v>3.0000000000000001E-12</v>
      </c>
      <c r="Z55" s="30"/>
      <c r="AA55" s="31"/>
      <c r="AB55" s="31"/>
      <c r="AC55" s="164">
        <f t="shared" si="7"/>
        <v>3.0000000000000001E-12</v>
      </c>
      <c r="AD55" s="30"/>
      <c r="AE55" s="31"/>
      <c r="AF55" s="31"/>
      <c r="AG55" s="164">
        <f t="shared" si="8"/>
        <v>3.0000000000000001E-12</v>
      </c>
      <c r="AH55" s="30"/>
      <c r="AI55" s="31"/>
      <c r="AJ55" s="31"/>
      <c r="AK55" s="164">
        <f t="shared" si="9"/>
        <v>3.0000000000000001E-12</v>
      </c>
      <c r="AL55" s="30"/>
      <c r="AM55" s="31"/>
      <c r="AN55" s="31"/>
      <c r="AO55" s="164">
        <f t="shared" si="10"/>
        <v>3.0000000000000001E-12</v>
      </c>
      <c r="AP55" s="30"/>
      <c r="AQ55" s="31"/>
      <c r="AR55" s="31"/>
      <c r="AS55" s="164">
        <f t="shared" si="11"/>
        <v>3.0000000000000001E-12</v>
      </c>
      <c r="AT55" s="30"/>
      <c r="AU55" s="31"/>
      <c r="AV55" s="31"/>
      <c r="AW55" s="164">
        <f t="shared" si="12"/>
        <v>3.0000000000000001E-12</v>
      </c>
      <c r="AX55" s="154">
        <v>1</v>
      </c>
    </row>
    <row r="56" spans="1:50" ht="16.5" hidden="1" customHeight="1" thickBot="1" x14ac:dyDescent="0.25">
      <c r="A56" s="153">
        <v>302</v>
      </c>
      <c r="B56" s="153">
        <f>IFERROR(MATCH(A56,Inscrits!$L$2:$L$201,0),"?")</f>
        <v>50</v>
      </c>
      <c r="C56" s="28" t="str">
        <f>IFERROR(INDEX(Inscrits!$M$2:$M$201,Qualifs!$B56,1),"?")</f>
        <v/>
      </c>
      <c r="D56" s="160">
        <f>IFERROR(INDEX(Inscrits!$E$2:$E$201,Qualifs!$B56,1),"?")</f>
        <v>0</v>
      </c>
      <c r="E56" s="160">
        <f>IFERROR(INDEX(Inscrits!$H$2:$H$201,Qualifs!$B56,1),"?")</f>
        <v>0</v>
      </c>
      <c r="F56" s="29">
        <v>2</v>
      </c>
      <c r="G56" s="161">
        <f t="shared" si="16"/>
        <v>3E-11</v>
      </c>
      <c r="H56" s="162">
        <f t="shared" si="17"/>
        <v>5.6299999999999998E-9</v>
      </c>
      <c r="I56" s="163" t="str">
        <f t="shared" si="18"/>
        <v>nc</v>
      </c>
      <c r="J56" s="33"/>
      <c r="K56" s="34"/>
      <c r="L56" s="34"/>
      <c r="M56" s="165">
        <f t="shared" si="3"/>
        <v>3.0000000000000001E-12</v>
      </c>
      <c r="N56" s="33"/>
      <c r="O56" s="34"/>
      <c r="P56" s="34"/>
      <c r="Q56" s="165">
        <f t="shared" si="4"/>
        <v>3.0000000000000001E-12</v>
      </c>
      <c r="R56" s="33"/>
      <c r="S56" s="34"/>
      <c r="T56" s="34"/>
      <c r="U56" s="165">
        <f>R56+POWER(10,R56-12)+S56+POWER(10,S56-12)+T56+POWER(10,T56-12)</f>
        <v>3.0000000000000001E-12</v>
      </c>
      <c r="V56" s="33"/>
      <c r="W56" s="34"/>
      <c r="X56" s="34"/>
      <c r="Y56" s="165">
        <f t="shared" si="6"/>
        <v>3.0000000000000001E-12</v>
      </c>
      <c r="Z56" s="33"/>
      <c r="AA56" s="34"/>
      <c r="AB56" s="34"/>
      <c r="AC56" s="165">
        <f t="shared" si="7"/>
        <v>3.0000000000000001E-12</v>
      </c>
      <c r="AD56" s="33"/>
      <c r="AE56" s="34"/>
      <c r="AF56" s="34"/>
      <c r="AG56" s="165">
        <f t="shared" si="8"/>
        <v>3.0000000000000001E-12</v>
      </c>
      <c r="AH56" s="33"/>
      <c r="AI56" s="34"/>
      <c r="AJ56" s="34"/>
      <c r="AK56" s="165">
        <f t="shared" si="9"/>
        <v>3.0000000000000001E-12</v>
      </c>
      <c r="AL56" s="33"/>
      <c r="AM56" s="34"/>
      <c r="AN56" s="34"/>
      <c r="AO56" s="165">
        <f t="shared" si="10"/>
        <v>3.0000000000000001E-12</v>
      </c>
      <c r="AP56" s="33"/>
      <c r="AQ56" s="34"/>
      <c r="AR56" s="34"/>
      <c r="AS56" s="165">
        <f t="shared" si="11"/>
        <v>3.0000000000000001E-12</v>
      </c>
      <c r="AT56" s="33"/>
      <c r="AU56" s="34"/>
      <c r="AV56" s="34"/>
      <c r="AW56" s="165">
        <f t="shared" si="12"/>
        <v>3.0000000000000001E-12</v>
      </c>
      <c r="AX56" s="154">
        <v>2</v>
      </c>
    </row>
    <row r="57" spans="1:50" ht="16.5" hidden="1" customHeight="1" x14ac:dyDescent="0.2">
      <c r="A57" s="153">
        <v>303</v>
      </c>
      <c r="B57" s="153">
        <f>IFERROR(MATCH(A57,Inscrits!$L$2:$L$201,0),"?")</f>
        <v>51</v>
      </c>
      <c r="C57" s="28" t="str">
        <f>IFERROR(INDEX(Inscrits!$M$2:$M$201,Qualifs!$B57,1),"?")</f>
        <v/>
      </c>
      <c r="D57" s="160">
        <f>IFERROR(INDEX(Inscrits!$E$2:$E$201,Qualifs!$B57,1),"?")</f>
        <v>0</v>
      </c>
      <c r="E57" s="160">
        <f>IFERROR(INDEX(Inscrits!$H$2:$H$201,Qualifs!$B57,1),"?")</f>
        <v>0</v>
      </c>
      <c r="F57" s="29">
        <v>3</v>
      </c>
      <c r="G57" s="161">
        <f t="shared" si="16"/>
        <v>3E-11</v>
      </c>
      <c r="H57" s="162">
        <f t="shared" si="17"/>
        <v>5.7299999999999999E-9</v>
      </c>
      <c r="I57" s="163" t="str">
        <f t="shared" si="18"/>
        <v>nc</v>
      </c>
      <c r="J57" s="30"/>
      <c r="K57" s="31"/>
      <c r="L57" s="31"/>
      <c r="M57" s="164">
        <f>J57+POWER(10,J57-12)+K57+POWER(10,K57-12)+L57+POWER(10,L57-12)</f>
        <v>3.0000000000000001E-12</v>
      </c>
      <c r="N57" s="30"/>
      <c r="O57" s="31"/>
      <c r="P57" s="31"/>
      <c r="Q57" s="164">
        <f>N57+POWER(10,N57-12)+O57+POWER(10,O57-12)+P57+POWER(10,P57-12)</f>
        <v>3.0000000000000001E-12</v>
      </c>
      <c r="R57" s="30"/>
      <c r="S57" s="31"/>
      <c r="T57" s="31"/>
      <c r="U57" s="164">
        <f>R57+POWER(10,R57-12)+S57+POWER(10,S57-12)+T57+POWER(10,T57-12)</f>
        <v>3.0000000000000001E-12</v>
      </c>
      <c r="V57" s="30"/>
      <c r="W57" s="31"/>
      <c r="X57" s="31"/>
      <c r="Y57" s="164">
        <f>V57+POWER(10,V57-12)+W57+POWER(10,W57-12)+X57+POWER(10,X57-12)</f>
        <v>3.0000000000000001E-12</v>
      </c>
      <c r="Z57" s="30"/>
      <c r="AA57" s="31"/>
      <c r="AB57" s="31"/>
      <c r="AC57" s="164">
        <f>Z57+POWER(10,Z57-12)+AA57+POWER(10,AA57-12)+AB57+POWER(10,AB57-12)</f>
        <v>3.0000000000000001E-12</v>
      </c>
      <c r="AD57" s="30"/>
      <c r="AE57" s="31"/>
      <c r="AF57" s="31"/>
      <c r="AG57" s="164">
        <f>AD57+POWER(10,AD57-12)+AE57+POWER(10,AE57-12)+AF57+POWER(10,AF57-12)</f>
        <v>3.0000000000000001E-12</v>
      </c>
      <c r="AH57" s="30"/>
      <c r="AI57" s="31"/>
      <c r="AJ57" s="31"/>
      <c r="AK57" s="164">
        <f>AH57+POWER(10,AH57-12)+AI57+POWER(10,AI57-12)+AJ57+POWER(10,AJ57-12)</f>
        <v>3.0000000000000001E-12</v>
      </c>
      <c r="AL57" s="30"/>
      <c r="AM57" s="31"/>
      <c r="AN57" s="31"/>
      <c r="AO57" s="164">
        <f>AL57+POWER(10,AL57-12)+AM57+POWER(10,AM57-12)+AN57+POWER(10,AN57-12)</f>
        <v>3.0000000000000001E-12</v>
      </c>
      <c r="AP57" s="30"/>
      <c r="AQ57" s="31"/>
      <c r="AR57" s="31"/>
      <c r="AS57" s="164">
        <f>AP57+POWER(10,AP57-12)+AQ57+POWER(10,AQ57-12)+AR57+POWER(10,AR57-12)</f>
        <v>3.0000000000000001E-12</v>
      </c>
      <c r="AT57" s="30"/>
      <c r="AU57" s="31"/>
      <c r="AV57" s="31"/>
      <c r="AW57" s="164">
        <f>AT57+POWER(10,AT57-12)+AU57+POWER(10,AU57-12)+AV57+POWER(10,AV57-12)</f>
        <v>3.0000000000000001E-12</v>
      </c>
      <c r="AX57" s="154">
        <v>3</v>
      </c>
    </row>
    <row r="58" spans="1:50" ht="16.5" hidden="1" customHeight="1" thickBot="1" x14ac:dyDescent="0.25">
      <c r="A58" s="153">
        <v>304</v>
      </c>
      <c r="B58" s="153">
        <f>IFERROR(MATCH(A58,Inscrits!$L$2:$L$201,0),"?")</f>
        <v>52</v>
      </c>
      <c r="C58" s="28" t="str">
        <f>IFERROR(INDEX(Inscrits!$M$2:$M$201,Qualifs!$B58,1),"?")</f>
        <v/>
      </c>
      <c r="D58" s="160">
        <f>IFERROR(INDEX(Inscrits!$E$2:$E$201,Qualifs!$B58,1),"?")</f>
        <v>0</v>
      </c>
      <c r="E58" s="160">
        <f>IFERROR(INDEX(Inscrits!$H$2:$H$201,Qualifs!$B58,1),"?")</f>
        <v>0</v>
      </c>
      <c r="F58" s="29">
        <v>4</v>
      </c>
      <c r="G58" s="161">
        <f t="shared" si="16"/>
        <v>3E-11</v>
      </c>
      <c r="H58" s="162">
        <f t="shared" si="17"/>
        <v>5.8299999999999999E-9</v>
      </c>
      <c r="I58" s="163" t="str">
        <f t="shared" si="18"/>
        <v>nc</v>
      </c>
      <c r="J58" s="33"/>
      <c r="K58" s="34"/>
      <c r="L58" s="34"/>
      <c r="M58" s="165">
        <f t="shared" si="3"/>
        <v>3.0000000000000001E-12</v>
      </c>
      <c r="N58" s="33"/>
      <c r="O58" s="34"/>
      <c r="P58" s="34"/>
      <c r="Q58" s="165">
        <f t="shared" si="4"/>
        <v>3.0000000000000001E-12</v>
      </c>
      <c r="R58" s="33"/>
      <c r="S58" s="34"/>
      <c r="T58" s="34"/>
      <c r="U58" s="165">
        <f t="shared" si="5"/>
        <v>3.0000000000000001E-12</v>
      </c>
      <c r="V58" s="33"/>
      <c r="W58" s="34"/>
      <c r="X58" s="34"/>
      <c r="Y58" s="165">
        <f t="shared" si="6"/>
        <v>3.0000000000000001E-12</v>
      </c>
      <c r="Z58" s="33"/>
      <c r="AA58" s="34"/>
      <c r="AB58" s="34"/>
      <c r="AC58" s="165">
        <f t="shared" si="7"/>
        <v>3.0000000000000001E-12</v>
      </c>
      <c r="AD58" s="33"/>
      <c r="AE58" s="34"/>
      <c r="AF58" s="34"/>
      <c r="AG58" s="165">
        <f t="shared" si="8"/>
        <v>3.0000000000000001E-12</v>
      </c>
      <c r="AH58" s="33"/>
      <c r="AI58" s="34"/>
      <c r="AJ58" s="34"/>
      <c r="AK58" s="165">
        <f t="shared" si="9"/>
        <v>3.0000000000000001E-12</v>
      </c>
      <c r="AL58" s="33"/>
      <c r="AM58" s="34"/>
      <c r="AN58" s="34"/>
      <c r="AO58" s="165">
        <f t="shared" si="10"/>
        <v>3.0000000000000001E-12</v>
      </c>
      <c r="AP58" s="33"/>
      <c r="AQ58" s="34"/>
      <c r="AR58" s="34"/>
      <c r="AS58" s="165">
        <f t="shared" si="11"/>
        <v>3.0000000000000001E-12</v>
      </c>
      <c r="AT58" s="33"/>
      <c r="AU58" s="34"/>
      <c r="AV58" s="34"/>
      <c r="AW58" s="165">
        <f t="shared" si="12"/>
        <v>3.0000000000000001E-12</v>
      </c>
      <c r="AX58" s="154">
        <v>4</v>
      </c>
    </row>
    <row r="59" spans="1:50" ht="16.5" hidden="1" customHeight="1" x14ac:dyDescent="0.2">
      <c r="A59" s="153">
        <v>305</v>
      </c>
      <c r="B59" s="153">
        <f>IFERROR(MATCH(A59,Inscrits!$L$2:$L$201,0),"?")</f>
        <v>53</v>
      </c>
      <c r="C59" s="28" t="str">
        <f>IFERROR(INDEX(Inscrits!$M$2:$M$201,Qualifs!$B59,1),"?")</f>
        <v/>
      </c>
      <c r="D59" s="160">
        <f>IFERROR(INDEX(Inscrits!$E$2:$E$201,Qualifs!$B59,1),"?")</f>
        <v>0</v>
      </c>
      <c r="E59" s="160">
        <f>IFERROR(INDEX(Inscrits!$H$2:$H$201,Qualifs!$B59,1),"?")</f>
        <v>0</v>
      </c>
      <c r="F59" s="29">
        <v>5</v>
      </c>
      <c r="G59" s="161">
        <f t="shared" si="16"/>
        <v>3E-11</v>
      </c>
      <c r="H59" s="162">
        <f t="shared" si="17"/>
        <v>5.93E-9</v>
      </c>
      <c r="I59" s="163" t="str">
        <f t="shared" si="18"/>
        <v>nc</v>
      </c>
      <c r="J59" s="30"/>
      <c r="K59" s="31"/>
      <c r="L59" s="31"/>
      <c r="M59" s="164">
        <f t="shared" si="3"/>
        <v>3.0000000000000001E-12</v>
      </c>
      <c r="N59" s="30"/>
      <c r="O59" s="31"/>
      <c r="P59" s="31"/>
      <c r="Q59" s="164">
        <f t="shared" si="4"/>
        <v>3.0000000000000001E-12</v>
      </c>
      <c r="R59" s="30"/>
      <c r="S59" s="31"/>
      <c r="T59" s="31"/>
      <c r="U59" s="164">
        <f t="shared" si="5"/>
        <v>3.0000000000000001E-12</v>
      </c>
      <c r="V59" s="30"/>
      <c r="W59" s="31"/>
      <c r="X59" s="31"/>
      <c r="Y59" s="164">
        <f t="shared" si="6"/>
        <v>3.0000000000000001E-12</v>
      </c>
      <c r="Z59" s="30"/>
      <c r="AA59" s="31"/>
      <c r="AB59" s="31"/>
      <c r="AC59" s="164">
        <f t="shared" si="7"/>
        <v>3.0000000000000001E-12</v>
      </c>
      <c r="AD59" s="30"/>
      <c r="AE59" s="31"/>
      <c r="AF59" s="31"/>
      <c r="AG59" s="164">
        <f t="shared" si="8"/>
        <v>3.0000000000000001E-12</v>
      </c>
      <c r="AH59" s="30"/>
      <c r="AI59" s="31"/>
      <c r="AJ59" s="31"/>
      <c r="AK59" s="164">
        <f t="shared" si="9"/>
        <v>3.0000000000000001E-12</v>
      </c>
      <c r="AL59" s="30"/>
      <c r="AM59" s="31"/>
      <c r="AN59" s="31"/>
      <c r="AO59" s="164">
        <f t="shared" si="10"/>
        <v>3.0000000000000001E-12</v>
      </c>
      <c r="AP59" s="30"/>
      <c r="AQ59" s="31"/>
      <c r="AR59" s="31"/>
      <c r="AS59" s="164">
        <f t="shared" si="11"/>
        <v>3.0000000000000001E-12</v>
      </c>
      <c r="AT59" s="30"/>
      <c r="AU59" s="31"/>
      <c r="AV59" s="31"/>
      <c r="AW59" s="164">
        <f t="shared" si="12"/>
        <v>3.0000000000000001E-12</v>
      </c>
      <c r="AX59" s="154">
        <v>5</v>
      </c>
    </row>
    <row r="60" spans="1:50" ht="16.5" hidden="1" customHeight="1" thickBot="1" x14ac:dyDescent="0.25">
      <c r="A60" s="153">
        <v>306</v>
      </c>
      <c r="B60" s="153">
        <f>IFERROR(MATCH(A60,Inscrits!$L$2:$L$201,0),"?")</f>
        <v>54</v>
      </c>
      <c r="C60" s="28" t="str">
        <f>IFERROR(INDEX(Inscrits!$M$2:$M$201,Qualifs!$B60,1),"?")</f>
        <v/>
      </c>
      <c r="D60" s="160">
        <f>IFERROR(INDEX(Inscrits!$E$2:$E$201,Qualifs!$B60,1),"?")</f>
        <v>0</v>
      </c>
      <c r="E60" s="160">
        <f>IFERROR(INDEX(Inscrits!$H$2:$H$201,Qualifs!$B60,1),"?")</f>
        <v>0</v>
      </c>
      <c r="F60" s="29">
        <v>6</v>
      </c>
      <c r="G60" s="161">
        <f t="shared" si="16"/>
        <v>3E-11</v>
      </c>
      <c r="H60" s="162">
        <f t="shared" si="17"/>
        <v>6.0300000000000001E-9</v>
      </c>
      <c r="I60" s="163" t="str">
        <f t="shared" si="18"/>
        <v>nc</v>
      </c>
      <c r="J60" s="33"/>
      <c r="K60" s="34"/>
      <c r="L60" s="34"/>
      <c r="M60" s="165">
        <f t="shared" si="3"/>
        <v>3.0000000000000001E-12</v>
      </c>
      <c r="N60" s="33"/>
      <c r="O60" s="34"/>
      <c r="P60" s="34"/>
      <c r="Q60" s="165">
        <f t="shared" si="4"/>
        <v>3.0000000000000001E-12</v>
      </c>
      <c r="R60" s="33"/>
      <c r="S60" s="34"/>
      <c r="T60" s="34"/>
      <c r="U60" s="165">
        <f t="shared" si="5"/>
        <v>3.0000000000000001E-12</v>
      </c>
      <c r="V60" s="33"/>
      <c r="W60" s="34"/>
      <c r="X60" s="34"/>
      <c r="Y60" s="165">
        <f t="shared" si="6"/>
        <v>3.0000000000000001E-12</v>
      </c>
      <c r="Z60" s="33"/>
      <c r="AA60" s="34"/>
      <c r="AB60" s="34"/>
      <c r="AC60" s="165">
        <f t="shared" si="7"/>
        <v>3.0000000000000001E-12</v>
      </c>
      <c r="AD60" s="33"/>
      <c r="AE60" s="34"/>
      <c r="AF60" s="34"/>
      <c r="AG60" s="165">
        <f t="shared" si="8"/>
        <v>3.0000000000000001E-12</v>
      </c>
      <c r="AH60" s="33"/>
      <c r="AI60" s="34"/>
      <c r="AJ60" s="34"/>
      <c r="AK60" s="165">
        <f t="shared" si="9"/>
        <v>3.0000000000000001E-12</v>
      </c>
      <c r="AL60" s="33"/>
      <c r="AM60" s="34"/>
      <c r="AN60" s="34"/>
      <c r="AO60" s="165">
        <f t="shared" si="10"/>
        <v>3.0000000000000001E-12</v>
      </c>
      <c r="AP60" s="33"/>
      <c r="AQ60" s="34"/>
      <c r="AR60" s="34"/>
      <c r="AS60" s="165">
        <f t="shared" si="11"/>
        <v>3.0000000000000001E-12</v>
      </c>
      <c r="AT60" s="33"/>
      <c r="AU60" s="34"/>
      <c r="AV60" s="34"/>
      <c r="AW60" s="165">
        <f t="shared" si="12"/>
        <v>3.0000000000000001E-12</v>
      </c>
      <c r="AX60" s="154">
        <v>6</v>
      </c>
    </row>
    <row r="61" spans="1:50" ht="16.5" hidden="1" customHeight="1" x14ac:dyDescent="0.2">
      <c r="A61" s="153">
        <v>307</v>
      </c>
      <c r="B61" s="153">
        <f>IFERROR(MATCH(A61,Inscrits!$L$2:$L$201,0),"?")</f>
        <v>55</v>
      </c>
      <c r="C61" s="28" t="str">
        <f>IFERROR(INDEX(Inscrits!$M$2:$M$201,Qualifs!$B61,1),"?")</f>
        <v/>
      </c>
      <c r="D61" s="160">
        <f>IFERROR(INDEX(Inscrits!$E$2:$E$201,Qualifs!$B61,1),"?")</f>
        <v>0</v>
      </c>
      <c r="E61" s="160">
        <f>IFERROR(INDEX(Inscrits!$H$2:$H$201,Qualifs!$B61,1),"?")</f>
        <v>0</v>
      </c>
      <c r="F61" s="29">
        <v>7</v>
      </c>
      <c r="G61" s="161">
        <f t="shared" si="16"/>
        <v>3E-11</v>
      </c>
      <c r="H61" s="162">
        <f t="shared" si="17"/>
        <v>6.1300000000000001E-9</v>
      </c>
      <c r="I61" s="163" t="str">
        <f t="shared" si="18"/>
        <v>nc</v>
      </c>
      <c r="J61" s="30"/>
      <c r="K61" s="31"/>
      <c r="L61" s="31"/>
      <c r="M61" s="164">
        <f>J61+POWER(10,J61-12)+K61+POWER(10,K61-12)+L61+POWER(10,L61-12)</f>
        <v>3.0000000000000001E-12</v>
      </c>
      <c r="N61" s="30"/>
      <c r="O61" s="31"/>
      <c r="P61" s="31"/>
      <c r="Q61" s="164">
        <f t="shared" si="4"/>
        <v>3.0000000000000001E-12</v>
      </c>
      <c r="R61" s="30"/>
      <c r="S61" s="31"/>
      <c r="T61" s="31"/>
      <c r="U61" s="164">
        <f t="shared" si="5"/>
        <v>3.0000000000000001E-12</v>
      </c>
      <c r="V61" s="30"/>
      <c r="W61" s="31"/>
      <c r="X61" s="31"/>
      <c r="Y61" s="164">
        <f t="shared" si="6"/>
        <v>3.0000000000000001E-12</v>
      </c>
      <c r="Z61" s="30"/>
      <c r="AA61" s="31"/>
      <c r="AB61" s="31"/>
      <c r="AC61" s="164">
        <f t="shared" si="7"/>
        <v>3.0000000000000001E-12</v>
      </c>
      <c r="AD61" s="30"/>
      <c r="AE61" s="31"/>
      <c r="AF61" s="31"/>
      <c r="AG61" s="164">
        <f t="shared" si="8"/>
        <v>3.0000000000000001E-12</v>
      </c>
      <c r="AH61" s="30"/>
      <c r="AI61" s="31"/>
      <c r="AJ61" s="31"/>
      <c r="AK61" s="164">
        <f t="shared" si="9"/>
        <v>3.0000000000000001E-12</v>
      </c>
      <c r="AL61" s="30"/>
      <c r="AM61" s="31"/>
      <c r="AN61" s="31"/>
      <c r="AO61" s="164">
        <f t="shared" si="10"/>
        <v>3.0000000000000001E-12</v>
      </c>
      <c r="AP61" s="30"/>
      <c r="AQ61" s="31"/>
      <c r="AR61" s="31"/>
      <c r="AS61" s="164">
        <f t="shared" si="11"/>
        <v>3.0000000000000001E-12</v>
      </c>
      <c r="AT61" s="30"/>
      <c r="AU61" s="31"/>
      <c r="AV61" s="31"/>
      <c r="AW61" s="164">
        <f t="shared" si="12"/>
        <v>3.0000000000000001E-12</v>
      </c>
      <c r="AX61" s="154">
        <v>7</v>
      </c>
    </row>
    <row r="62" spans="1:50" ht="16.5" hidden="1" customHeight="1" thickBot="1" x14ac:dyDescent="0.25">
      <c r="A62" s="153">
        <v>308</v>
      </c>
      <c r="B62" s="153">
        <f>IFERROR(MATCH(A62,Inscrits!$L$2:$L$201,0),"?")</f>
        <v>56</v>
      </c>
      <c r="C62" s="28" t="str">
        <f>IFERROR(INDEX(Inscrits!$M$2:$M$201,Qualifs!$B62,1),"?")</f>
        <v/>
      </c>
      <c r="D62" s="160">
        <f>IFERROR(INDEX(Inscrits!$E$2:$E$201,Qualifs!$B62,1),"?")</f>
        <v>0</v>
      </c>
      <c r="E62" s="160">
        <f>IFERROR(INDEX(Inscrits!$H$2:$H$201,Qualifs!$B62,1),"?")</f>
        <v>0</v>
      </c>
      <c r="F62" s="29">
        <v>8</v>
      </c>
      <c r="G62" s="161">
        <f t="shared" si="16"/>
        <v>3E-11</v>
      </c>
      <c r="H62" s="162">
        <f t="shared" si="17"/>
        <v>6.2300000000000002E-9</v>
      </c>
      <c r="I62" s="163" t="str">
        <f t="shared" si="18"/>
        <v>nc</v>
      </c>
      <c r="J62" s="33"/>
      <c r="K62" s="34"/>
      <c r="L62" s="34"/>
      <c r="M62" s="165">
        <f t="shared" ref="M62:M78" si="19">J62+POWER(10,J62-12)+K62+POWER(10,K62-12)+L62+POWER(10,L62-12)</f>
        <v>3.0000000000000001E-12</v>
      </c>
      <c r="N62" s="33"/>
      <c r="O62" s="34"/>
      <c r="P62" s="34"/>
      <c r="Q62" s="165">
        <f t="shared" si="4"/>
        <v>3.0000000000000001E-12</v>
      </c>
      <c r="R62" s="33"/>
      <c r="S62" s="34"/>
      <c r="T62" s="34"/>
      <c r="U62" s="165">
        <f t="shared" si="5"/>
        <v>3.0000000000000001E-12</v>
      </c>
      <c r="V62" s="33"/>
      <c r="W62" s="34"/>
      <c r="X62" s="34"/>
      <c r="Y62" s="165">
        <f t="shared" si="6"/>
        <v>3.0000000000000001E-12</v>
      </c>
      <c r="Z62" s="33"/>
      <c r="AA62" s="34"/>
      <c r="AB62" s="34"/>
      <c r="AC62" s="165">
        <f t="shared" si="7"/>
        <v>3.0000000000000001E-12</v>
      </c>
      <c r="AD62" s="33"/>
      <c r="AE62" s="34"/>
      <c r="AF62" s="34"/>
      <c r="AG62" s="165">
        <f t="shared" si="8"/>
        <v>3.0000000000000001E-12</v>
      </c>
      <c r="AH62" s="33"/>
      <c r="AI62" s="34"/>
      <c r="AJ62" s="34"/>
      <c r="AK62" s="165">
        <f t="shared" si="9"/>
        <v>3.0000000000000001E-12</v>
      </c>
      <c r="AL62" s="33"/>
      <c r="AM62" s="34"/>
      <c r="AN62" s="34"/>
      <c r="AO62" s="165">
        <f t="shared" si="10"/>
        <v>3.0000000000000001E-12</v>
      </c>
      <c r="AP62" s="33"/>
      <c r="AQ62" s="34"/>
      <c r="AR62" s="34"/>
      <c r="AS62" s="165">
        <f t="shared" si="11"/>
        <v>3.0000000000000001E-12</v>
      </c>
      <c r="AT62" s="33"/>
      <c r="AU62" s="34"/>
      <c r="AV62" s="34"/>
      <c r="AW62" s="165">
        <f t="shared" si="12"/>
        <v>3.0000000000000001E-12</v>
      </c>
      <c r="AX62" s="154">
        <v>8</v>
      </c>
    </row>
    <row r="63" spans="1:50" ht="16.5" hidden="1" customHeight="1" x14ac:dyDescent="0.2">
      <c r="A63" s="153">
        <v>309</v>
      </c>
      <c r="B63" s="153">
        <f>IFERROR(MATCH(A63,Inscrits!$L$2:$L$201,0),"?")</f>
        <v>57</v>
      </c>
      <c r="C63" s="28" t="str">
        <f>IFERROR(INDEX(Inscrits!$M$2:$M$201,Qualifs!$B63,1),"?")</f>
        <v/>
      </c>
      <c r="D63" s="160">
        <f>IFERROR(INDEX(Inscrits!$E$2:$E$201,Qualifs!$B63,1),"?")</f>
        <v>0</v>
      </c>
      <c r="E63" s="160">
        <f>IFERROR(INDEX(Inscrits!$H$2:$H$201,Qualifs!$B63,1),"?")</f>
        <v>0</v>
      </c>
      <c r="F63" s="29">
        <v>9</v>
      </c>
      <c r="G63" s="161">
        <f t="shared" si="16"/>
        <v>3E-11</v>
      </c>
      <c r="H63" s="162">
        <f t="shared" si="17"/>
        <v>6.3300000000000003E-9</v>
      </c>
      <c r="I63" s="163" t="str">
        <f t="shared" si="18"/>
        <v>nc</v>
      </c>
      <c r="J63" s="30"/>
      <c r="K63" s="31"/>
      <c r="L63" s="31"/>
      <c r="M63" s="164">
        <f t="shared" si="19"/>
        <v>3.0000000000000001E-12</v>
      </c>
      <c r="N63" s="30"/>
      <c r="O63" s="31"/>
      <c r="P63" s="31"/>
      <c r="Q63" s="164">
        <f t="shared" si="4"/>
        <v>3.0000000000000001E-12</v>
      </c>
      <c r="R63" s="30"/>
      <c r="S63" s="31"/>
      <c r="T63" s="31"/>
      <c r="U63" s="164">
        <f t="shared" si="5"/>
        <v>3.0000000000000001E-12</v>
      </c>
      <c r="V63" s="30"/>
      <c r="W63" s="31"/>
      <c r="X63" s="31"/>
      <c r="Y63" s="164">
        <f t="shared" si="6"/>
        <v>3.0000000000000001E-12</v>
      </c>
      <c r="Z63" s="30"/>
      <c r="AA63" s="31"/>
      <c r="AB63" s="31"/>
      <c r="AC63" s="164">
        <f t="shared" si="7"/>
        <v>3.0000000000000001E-12</v>
      </c>
      <c r="AD63" s="30"/>
      <c r="AE63" s="31"/>
      <c r="AF63" s="31"/>
      <c r="AG63" s="164">
        <f t="shared" si="8"/>
        <v>3.0000000000000001E-12</v>
      </c>
      <c r="AH63" s="30"/>
      <c r="AI63" s="31"/>
      <c r="AJ63" s="31"/>
      <c r="AK63" s="164">
        <f t="shared" si="9"/>
        <v>3.0000000000000001E-12</v>
      </c>
      <c r="AL63" s="30"/>
      <c r="AM63" s="31"/>
      <c r="AN63" s="31"/>
      <c r="AO63" s="164">
        <f t="shared" si="10"/>
        <v>3.0000000000000001E-12</v>
      </c>
      <c r="AP63" s="30"/>
      <c r="AQ63" s="31"/>
      <c r="AR63" s="31"/>
      <c r="AS63" s="164">
        <f t="shared" si="11"/>
        <v>3.0000000000000001E-12</v>
      </c>
      <c r="AT63" s="30"/>
      <c r="AU63" s="31"/>
      <c r="AV63" s="31"/>
      <c r="AW63" s="164">
        <f t="shared" si="12"/>
        <v>3.0000000000000001E-12</v>
      </c>
      <c r="AX63" s="154">
        <v>9</v>
      </c>
    </row>
    <row r="64" spans="1:50" ht="16.5" hidden="1" customHeight="1" thickBot="1" x14ac:dyDescent="0.25">
      <c r="A64" s="153">
        <v>310</v>
      </c>
      <c r="B64" s="153">
        <f>IFERROR(MATCH(A64,Inscrits!$L$2:$L$201,0),"?")</f>
        <v>58</v>
      </c>
      <c r="C64" s="28" t="str">
        <f>IFERROR(INDEX(Inscrits!$M$2:$M$201,Qualifs!$B64,1),"?")</f>
        <v/>
      </c>
      <c r="D64" s="160">
        <f>IFERROR(INDEX(Inscrits!$E$2:$E$201,Qualifs!$B64,1),"?")</f>
        <v>0</v>
      </c>
      <c r="E64" s="160">
        <f>IFERROR(INDEX(Inscrits!$H$2:$H$201,Qualifs!$B64,1),"?")</f>
        <v>0</v>
      </c>
      <c r="F64" s="29">
        <v>10</v>
      </c>
      <c r="G64" s="161">
        <f t="shared" si="16"/>
        <v>3E-11</v>
      </c>
      <c r="H64" s="162">
        <f t="shared" si="17"/>
        <v>6.4300000000000003E-9</v>
      </c>
      <c r="I64" s="163" t="str">
        <f t="shared" si="18"/>
        <v>nc</v>
      </c>
      <c r="J64" s="33"/>
      <c r="K64" s="34"/>
      <c r="L64" s="34"/>
      <c r="M64" s="165">
        <f t="shared" si="19"/>
        <v>3.0000000000000001E-12</v>
      </c>
      <c r="N64" s="33"/>
      <c r="O64" s="34"/>
      <c r="P64" s="34"/>
      <c r="Q64" s="165">
        <f t="shared" si="4"/>
        <v>3.0000000000000001E-12</v>
      </c>
      <c r="R64" s="33"/>
      <c r="S64" s="34"/>
      <c r="T64" s="34"/>
      <c r="U64" s="165">
        <f t="shared" si="5"/>
        <v>3.0000000000000001E-12</v>
      </c>
      <c r="V64" s="33"/>
      <c r="W64" s="34"/>
      <c r="X64" s="34"/>
      <c r="Y64" s="165">
        <f t="shared" si="6"/>
        <v>3.0000000000000001E-12</v>
      </c>
      <c r="Z64" s="33"/>
      <c r="AA64" s="34"/>
      <c r="AB64" s="34"/>
      <c r="AC64" s="165">
        <f t="shared" si="7"/>
        <v>3.0000000000000001E-12</v>
      </c>
      <c r="AD64" s="33"/>
      <c r="AE64" s="34"/>
      <c r="AF64" s="34"/>
      <c r="AG64" s="165">
        <f t="shared" si="8"/>
        <v>3.0000000000000001E-12</v>
      </c>
      <c r="AH64" s="33"/>
      <c r="AI64" s="34"/>
      <c r="AJ64" s="34"/>
      <c r="AK64" s="165">
        <f t="shared" si="9"/>
        <v>3.0000000000000001E-12</v>
      </c>
      <c r="AL64" s="33"/>
      <c r="AM64" s="34"/>
      <c r="AN64" s="34"/>
      <c r="AO64" s="165">
        <f t="shared" si="10"/>
        <v>3.0000000000000001E-12</v>
      </c>
      <c r="AP64" s="33"/>
      <c r="AQ64" s="34"/>
      <c r="AR64" s="34"/>
      <c r="AS64" s="165">
        <f t="shared" si="11"/>
        <v>3.0000000000000001E-12</v>
      </c>
      <c r="AT64" s="33"/>
      <c r="AU64" s="34"/>
      <c r="AV64" s="34"/>
      <c r="AW64" s="165">
        <f t="shared" si="12"/>
        <v>3.0000000000000001E-12</v>
      </c>
      <c r="AX64" s="154">
        <v>10</v>
      </c>
    </row>
    <row r="65" spans="1:50" ht="16.5" hidden="1" customHeight="1" x14ac:dyDescent="0.2">
      <c r="A65" s="153">
        <v>311</v>
      </c>
      <c r="B65" s="153">
        <f>IFERROR(MATCH(A65,Inscrits!$L$2:$L$201,0),"?")</f>
        <v>59</v>
      </c>
      <c r="C65" s="28" t="str">
        <f>IFERROR(INDEX(Inscrits!$M$2:$M$201,Qualifs!$B65,1),"?")</f>
        <v/>
      </c>
      <c r="D65" s="160">
        <f>IFERROR(INDEX(Inscrits!$E$2:$E$201,Qualifs!$B65,1),"?")</f>
        <v>0</v>
      </c>
      <c r="E65" s="160">
        <f>IFERROR(INDEX(Inscrits!$H$2:$H$201,Qualifs!$B65,1),"?")</f>
        <v>0</v>
      </c>
      <c r="F65" s="29">
        <v>11</v>
      </c>
      <c r="G65" s="161">
        <f t="shared" si="16"/>
        <v>3E-11</v>
      </c>
      <c r="H65" s="162">
        <f t="shared" si="17"/>
        <v>6.5300000000000004E-9</v>
      </c>
      <c r="I65" s="163" t="str">
        <f t="shared" si="18"/>
        <v>nc</v>
      </c>
      <c r="J65" s="30"/>
      <c r="K65" s="31"/>
      <c r="L65" s="31"/>
      <c r="M65" s="164">
        <f t="shared" si="19"/>
        <v>3.0000000000000001E-12</v>
      </c>
      <c r="N65" s="30"/>
      <c r="O65" s="31"/>
      <c r="P65" s="31"/>
      <c r="Q65" s="164">
        <f t="shared" si="4"/>
        <v>3.0000000000000001E-12</v>
      </c>
      <c r="R65" s="30"/>
      <c r="S65" s="31"/>
      <c r="T65" s="31"/>
      <c r="U65" s="164">
        <f t="shared" si="5"/>
        <v>3.0000000000000001E-12</v>
      </c>
      <c r="V65" s="30"/>
      <c r="W65" s="31"/>
      <c r="X65" s="31"/>
      <c r="Y65" s="164">
        <f t="shared" si="6"/>
        <v>3.0000000000000001E-12</v>
      </c>
      <c r="Z65" s="30"/>
      <c r="AA65" s="31"/>
      <c r="AB65" s="31"/>
      <c r="AC65" s="164">
        <f t="shared" si="7"/>
        <v>3.0000000000000001E-12</v>
      </c>
      <c r="AD65" s="30"/>
      <c r="AE65" s="31"/>
      <c r="AF65" s="31"/>
      <c r="AG65" s="164">
        <f t="shared" si="8"/>
        <v>3.0000000000000001E-12</v>
      </c>
      <c r="AH65" s="30"/>
      <c r="AI65" s="31"/>
      <c r="AJ65" s="31"/>
      <c r="AK65" s="164">
        <f t="shared" si="9"/>
        <v>3.0000000000000001E-12</v>
      </c>
      <c r="AL65" s="30"/>
      <c r="AM65" s="31"/>
      <c r="AN65" s="31"/>
      <c r="AO65" s="164">
        <f t="shared" si="10"/>
        <v>3.0000000000000001E-12</v>
      </c>
      <c r="AP65" s="30"/>
      <c r="AQ65" s="31"/>
      <c r="AR65" s="31"/>
      <c r="AS65" s="164">
        <f t="shared" si="11"/>
        <v>3.0000000000000001E-12</v>
      </c>
      <c r="AT65" s="30"/>
      <c r="AU65" s="31"/>
      <c r="AV65" s="31"/>
      <c r="AW65" s="164">
        <f t="shared" si="12"/>
        <v>3.0000000000000001E-12</v>
      </c>
      <c r="AX65" s="154">
        <v>11</v>
      </c>
    </row>
    <row r="66" spans="1:50" ht="16.5" hidden="1" customHeight="1" thickBot="1" x14ac:dyDescent="0.25">
      <c r="A66" s="153">
        <v>312</v>
      </c>
      <c r="B66" s="153">
        <f>IFERROR(MATCH(A66,Inscrits!$L$2:$L$201,0),"?")</f>
        <v>60</v>
      </c>
      <c r="C66" s="28" t="str">
        <f>IFERROR(INDEX(Inscrits!$M$2:$M$201,Qualifs!$B66,1),"?")</f>
        <v/>
      </c>
      <c r="D66" s="160">
        <f>IFERROR(INDEX(Inscrits!$E$2:$E$201,Qualifs!$B66,1),"?")</f>
        <v>0</v>
      </c>
      <c r="E66" s="160">
        <f>IFERROR(INDEX(Inscrits!$H$2:$H$201,Qualifs!$B66,1),"?")</f>
        <v>0</v>
      </c>
      <c r="F66" s="29">
        <v>12</v>
      </c>
      <c r="G66" s="161">
        <f t="shared" si="16"/>
        <v>3E-11</v>
      </c>
      <c r="H66" s="162">
        <f t="shared" si="17"/>
        <v>6.6300000000000005E-9</v>
      </c>
      <c r="I66" s="163" t="str">
        <f t="shared" si="18"/>
        <v>nc</v>
      </c>
      <c r="J66" s="33"/>
      <c r="K66" s="34"/>
      <c r="L66" s="34"/>
      <c r="M66" s="165">
        <f t="shared" si="19"/>
        <v>3.0000000000000001E-12</v>
      </c>
      <c r="N66" s="33"/>
      <c r="O66" s="34"/>
      <c r="P66" s="34"/>
      <c r="Q66" s="165">
        <f t="shared" si="4"/>
        <v>3.0000000000000001E-12</v>
      </c>
      <c r="R66" s="33"/>
      <c r="S66" s="34"/>
      <c r="T66" s="34"/>
      <c r="U66" s="165">
        <f t="shared" si="5"/>
        <v>3.0000000000000001E-12</v>
      </c>
      <c r="V66" s="33"/>
      <c r="W66" s="34"/>
      <c r="X66" s="34"/>
      <c r="Y66" s="165">
        <f t="shared" si="6"/>
        <v>3.0000000000000001E-12</v>
      </c>
      <c r="Z66" s="33"/>
      <c r="AA66" s="34"/>
      <c r="AB66" s="34"/>
      <c r="AC66" s="165">
        <f t="shared" si="7"/>
        <v>3.0000000000000001E-12</v>
      </c>
      <c r="AD66" s="33"/>
      <c r="AE66" s="34"/>
      <c r="AF66" s="34"/>
      <c r="AG66" s="165">
        <f t="shared" si="8"/>
        <v>3.0000000000000001E-12</v>
      </c>
      <c r="AH66" s="33"/>
      <c r="AI66" s="34"/>
      <c r="AJ66" s="34"/>
      <c r="AK66" s="165">
        <f t="shared" si="9"/>
        <v>3.0000000000000001E-12</v>
      </c>
      <c r="AL66" s="33"/>
      <c r="AM66" s="34"/>
      <c r="AN66" s="34"/>
      <c r="AO66" s="165">
        <f t="shared" si="10"/>
        <v>3.0000000000000001E-12</v>
      </c>
      <c r="AP66" s="33"/>
      <c r="AQ66" s="34"/>
      <c r="AR66" s="34"/>
      <c r="AS66" s="165">
        <f t="shared" si="11"/>
        <v>3.0000000000000001E-12</v>
      </c>
      <c r="AT66" s="33"/>
      <c r="AU66" s="34"/>
      <c r="AV66" s="34"/>
      <c r="AW66" s="165">
        <f t="shared" si="12"/>
        <v>3.0000000000000001E-12</v>
      </c>
      <c r="AX66" s="154">
        <v>12</v>
      </c>
    </row>
    <row r="67" spans="1:50" ht="16.5" hidden="1" customHeight="1" x14ac:dyDescent="0.2">
      <c r="A67" s="153">
        <v>313</v>
      </c>
      <c r="B67" s="153">
        <f>IFERROR(MATCH(A67,Inscrits!$L$2:$L$201,0),"?")</f>
        <v>61</v>
      </c>
      <c r="C67" s="28" t="str">
        <f>IFERROR(INDEX(Inscrits!$M$2:$M$201,Qualifs!$B67,1),"?")</f>
        <v/>
      </c>
      <c r="D67" s="160">
        <f>IFERROR(INDEX(Inscrits!$E$2:$E$201,Qualifs!$B67,1),"?")</f>
        <v>0</v>
      </c>
      <c r="E67" s="160">
        <f>IFERROR(INDEX(Inscrits!$H$2:$H$201,Qualifs!$B67,1),"?")</f>
        <v>0</v>
      </c>
      <c r="F67" s="29">
        <v>13</v>
      </c>
      <c r="G67" s="161">
        <f t="shared" si="16"/>
        <v>3E-11</v>
      </c>
      <c r="H67" s="162">
        <f t="shared" si="17"/>
        <v>6.7299999999999997E-9</v>
      </c>
      <c r="I67" s="163" t="str">
        <f t="shared" si="18"/>
        <v>nc</v>
      </c>
      <c r="J67" s="30"/>
      <c r="K67" s="31"/>
      <c r="L67" s="31"/>
      <c r="M67" s="164">
        <f t="shared" si="19"/>
        <v>3.0000000000000001E-12</v>
      </c>
      <c r="N67" s="30"/>
      <c r="O67" s="31"/>
      <c r="P67" s="31"/>
      <c r="Q67" s="164">
        <f t="shared" si="4"/>
        <v>3.0000000000000001E-12</v>
      </c>
      <c r="R67" s="30"/>
      <c r="S67" s="31"/>
      <c r="T67" s="31"/>
      <c r="U67" s="164">
        <f t="shared" si="5"/>
        <v>3.0000000000000001E-12</v>
      </c>
      <c r="V67" s="30"/>
      <c r="W67" s="31"/>
      <c r="X67" s="31"/>
      <c r="Y67" s="164">
        <f t="shared" si="6"/>
        <v>3.0000000000000001E-12</v>
      </c>
      <c r="Z67" s="30"/>
      <c r="AA67" s="31"/>
      <c r="AB67" s="31"/>
      <c r="AC67" s="164">
        <f t="shared" si="7"/>
        <v>3.0000000000000001E-12</v>
      </c>
      <c r="AD67" s="30"/>
      <c r="AE67" s="31"/>
      <c r="AF67" s="31"/>
      <c r="AG67" s="164">
        <f t="shared" si="8"/>
        <v>3.0000000000000001E-12</v>
      </c>
      <c r="AH67" s="30"/>
      <c r="AI67" s="31"/>
      <c r="AJ67" s="31"/>
      <c r="AK67" s="164">
        <f t="shared" si="9"/>
        <v>3.0000000000000001E-12</v>
      </c>
      <c r="AL67" s="30"/>
      <c r="AM67" s="31"/>
      <c r="AN67" s="31"/>
      <c r="AO67" s="164">
        <f t="shared" si="10"/>
        <v>3.0000000000000001E-12</v>
      </c>
      <c r="AP67" s="30"/>
      <c r="AQ67" s="31"/>
      <c r="AR67" s="31"/>
      <c r="AS67" s="164">
        <f t="shared" si="11"/>
        <v>3.0000000000000001E-12</v>
      </c>
      <c r="AT67" s="30"/>
      <c r="AU67" s="31"/>
      <c r="AV67" s="31"/>
      <c r="AW67" s="164">
        <f t="shared" si="12"/>
        <v>3.0000000000000001E-12</v>
      </c>
      <c r="AX67" s="154">
        <v>13</v>
      </c>
    </row>
    <row r="68" spans="1:50" ht="16.5" hidden="1" customHeight="1" thickBot="1" x14ac:dyDescent="0.25">
      <c r="A68" s="153">
        <v>314</v>
      </c>
      <c r="B68" s="153">
        <f>IFERROR(MATCH(A68,Inscrits!$L$2:$L$201,0),"?")</f>
        <v>62</v>
      </c>
      <c r="C68" s="28" t="str">
        <f>IFERROR(INDEX(Inscrits!$M$2:$M$201,Qualifs!$B68,1),"?")</f>
        <v/>
      </c>
      <c r="D68" s="160">
        <f>IFERROR(INDEX(Inscrits!$E$2:$E$201,Qualifs!$B68,1),"?")</f>
        <v>0</v>
      </c>
      <c r="E68" s="160">
        <f>IFERROR(INDEX(Inscrits!$H$2:$H$201,Qualifs!$B68,1),"?")</f>
        <v>0</v>
      </c>
      <c r="F68" s="29">
        <v>14</v>
      </c>
      <c r="G68" s="161">
        <f t="shared" si="16"/>
        <v>3E-11</v>
      </c>
      <c r="H68" s="162">
        <f t="shared" si="17"/>
        <v>6.8299999999999998E-9</v>
      </c>
      <c r="I68" s="163" t="str">
        <f t="shared" si="18"/>
        <v>nc</v>
      </c>
      <c r="J68" s="33"/>
      <c r="K68" s="34"/>
      <c r="L68" s="34"/>
      <c r="M68" s="165">
        <f t="shared" si="19"/>
        <v>3.0000000000000001E-12</v>
      </c>
      <c r="N68" s="33"/>
      <c r="O68" s="34"/>
      <c r="P68" s="34"/>
      <c r="Q68" s="165">
        <f t="shared" si="4"/>
        <v>3.0000000000000001E-12</v>
      </c>
      <c r="R68" s="33"/>
      <c r="S68" s="34"/>
      <c r="T68" s="34"/>
      <c r="U68" s="165">
        <f t="shared" si="5"/>
        <v>3.0000000000000001E-12</v>
      </c>
      <c r="V68" s="33"/>
      <c r="W68" s="34"/>
      <c r="X68" s="34"/>
      <c r="Y68" s="165">
        <f t="shared" si="6"/>
        <v>3.0000000000000001E-12</v>
      </c>
      <c r="Z68" s="33"/>
      <c r="AA68" s="34"/>
      <c r="AB68" s="34"/>
      <c r="AC68" s="165">
        <f t="shared" si="7"/>
        <v>3.0000000000000001E-12</v>
      </c>
      <c r="AD68" s="33"/>
      <c r="AE68" s="34"/>
      <c r="AF68" s="34"/>
      <c r="AG68" s="165">
        <f t="shared" si="8"/>
        <v>3.0000000000000001E-12</v>
      </c>
      <c r="AH68" s="33"/>
      <c r="AI68" s="34"/>
      <c r="AJ68" s="34"/>
      <c r="AK68" s="165">
        <f t="shared" si="9"/>
        <v>3.0000000000000001E-12</v>
      </c>
      <c r="AL68" s="33"/>
      <c r="AM68" s="34"/>
      <c r="AN68" s="34"/>
      <c r="AO68" s="165">
        <f t="shared" si="10"/>
        <v>3.0000000000000001E-12</v>
      </c>
      <c r="AP68" s="33"/>
      <c r="AQ68" s="34"/>
      <c r="AR68" s="34"/>
      <c r="AS68" s="165">
        <f t="shared" si="11"/>
        <v>3.0000000000000001E-12</v>
      </c>
      <c r="AT68" s="33"/>
      <c r="AU68" s="34"/>
      <c r="AV68" s="34"/>
      <c r="AW68" s="165">
        <f t="shared" si="12"/>
        <v>3.0000000000000001E-12</v>
      </c>
      <c r="AX68" s="154">
        <v>14</v>
      </c>
    </row>
    <row r="69" spans="1:50" ht="16.5" hidden="1" customHeight="1" x14ac:dyDescent="0.2">
      <c r="A69" s="153">
        <v>315</v>
      </c>
      <c r="B69" s="153">
        <f>IFERROR(MATCH(A69,Inscrits!$L$2:$L$201,0),"?")</f>
        <v>63</v>
      </c>
      <c r="C69" s="28" t="str">
        <f>IFERROR(INDEX(Inscrits!$M$2:$M$201,Qualifs!$B69,1),"?")</f>
        <v/>
      </c>
      <c r="D69" s="160">
        <f>IFERROR(INDEX(Inscrits!$E$2:$E$201,Qualifs!$B69,1),"?")</f>
        <v>0</v>
      </c>
      <c r="E69" s="160">
        <f>IFERROR(INDEX(Inscrits!$H$2:$H$201,Qualifs!$B69,1),"?")</f>
        <v>0</v>
      </c>
      <c r="F69" s="29">
        <v>15</v>
      </c>
      <c r="G69" s="161">
        <f t="shared" si="16"/>
        <v>3E-11</v>
      </c>
      <c r="H69" s="162">
        <f t="shared" si="17"/>
        <v>6.9299999999999999E-9</v>
      </c>
      <c r="I69" s="163" t="str">
        <f t="shared" si="18"/>
        <v>nc</v>
      </c>
      <c r="J69" s="30"/>
      <c r="K69" s="31"/>
      <c r="L69" s="31"/>
      <c r="M69" s="164">
        <f t="shared" si="19"/>
        <v>3.0000000000000001E-12</v>
      </c>
      <c r="N69" s="30"/>
      <c r="O69" s="31"/>
      <c r="P69" s="31"/>
      <c r="Q69" s="164">
        <f t="shared" ref="Q69:Q78" si="20">N69+POWER(10,N69-12)+O69+POWER(10,O69-12)+P69+POWER(10,P69-12)</f>
        <v>3.0000000000000001E-12</v>
      </c>
      <c r="R69" s="30"/>
      <c r="S69" s="31"/>
      <c r="T69" s="31"/>
      <c r="U69" s="164">
        <f t="shared" ref="U69:U78" si="21">R69+POWER(10,R69-12)+S69+POWER(10,S69-12)+T69+POWER(10,T69-12)</f>
        <v>3.0000000000000001E-12</v>
      </c>
      <c r="V69" s="30"/>
      <c r="W69" s="31"/>
      <c r="X69" s="31"/>
      <c r="Y69" s="164">
        <f t="shared" ref="Y69:Y78" si="22">V69+POWER(10,V69-12)+W69+POWER(10,W69-12)+X69+POWER(10,X69-12)</f>
        <v>3.0000000000000001E-12</v>
      </c>
      <c r="Z69" s="30"/>
      <c r="AA69" s="31"/>
      <c r="AB69" s="31"/>
      <c r="AC69" s="164">
        <f t="shared" ref="AC69:AC78" si="23">Z69+POWER(10,Z69-12)+AA69+POWER(10,AA69-12)+AB69+POWER(10,AB69-12)</f>
        <v>3.0000000000000001E-12</v>
      </c>
      <c r="AD69" s="30"/>
      <c r="AE69" s="31"/>
      <c r="AF69" s="31"/>
      <c r="AG69" s="164">
        <f t="shared" ref="AG69:AG78" si="24">AD69+POWER(10,AD69-12)+AE69+POWER(10,AE69-12)+AF69+POWER(10,AF69-12)</f>
        <v>3.0000000000000001E-12</v>
      </c>
      <c r="AH69" s="30"/>
      <c r="AI69" s="31"/>
      <c r="AJ69" s="31"/>
      <c r="AK69" s="164">
        <f t="shared" ref="AK69:AK78" si="25">AH69+POWER(10,AH69-12)+AI69+POWER(10,AI69-12)+AJ69+POWER(10,AJ69-12)</f>
        <v>3.0000000000000001E-12</v>
      </c>
      <c r="AL69" s="30"/>
      <c r="AM69" s="31"/>
      <c r="AN69" s="31"/>
      <c r="AO69" s="164">
        <f t="shared" ref="AO69:AO78" si="26">AL69+POWER(10,AL69-12)+AM69+POWER(10,AM69-12)+AN69+POWER(10,AN69-12)</f>
        <v>3.0000000000000001E-12</v>
      </c>
      <c r="AP69" s="30"/>
      <c r="AQ69" s="31"/>
      <c r="AR69" s="31"/>
      <c r="AS69" s="164">
        <f t="shared" ref="AS69:AS78" si="27">AP69+POWER(10,AP69-12)+AQ69+POWER(10,AQ69-12)+AR69+POWER(10,AR69-12)</f>
        <v>3.0000000000000001E-12</v>
      </c>
      <c r="AT69" s="30"/>
      <c r="AU69" s="31"/>
      <c r="AV69" s="31"/>
      <c r="AW69" s="164">
        <f t="shared" ref="AW69:AW78" si="28">AT69+POWER(10,AT69-12)+AU69+POWER(10,AU69-12)+AV69+POWER(10,AV69-12)</f>
        <v>3.0000000000000001E-12</v>
      </c>
      <c r="AX69" s="154">
        <v>15</v>
      </c>
    </row>
    <row r="70" spans="1:50" ht="16.5" hidden="1" customHeight="1" thickBot="1" x14ac:dyDescent="0.25">
      <c r="A70" s="153">
        <v>316</v>
      </c>
      <c r="B70" s="153">
        <f>IFERROR(MATCH(A70,Inscrits!$L$2:$L$201,0),"?")</f>
        <v>64</v>
      </c>
      <c r="C70" s="28" t="str">
        <f>IFERROR(INDEX(Inscrits!$M$2:$M$201,Qualifs!$B70,1),"?")</f>
        <v/>
      </c>
      <c r="D70" s="160">
        <f>IFERROR(INDEX(Inscrits!$E$2:$E$201,Qualifs!$B70,1),"?")</f>
        <v>0</v>
      </c>
      <c r="E70" s="160">
        <f>IFERROR(INDEX(Inscrits!$H$2:$H$201,Qualifs!$B70,1),"?")</f>
        <v>0</v>
      </c>
      <c r="F70" s="29">
        <v>16</v>
      </c>
      <c r="G70" s="161">
        <f t="shared" si="16"/>
        <v>3E-11</v>
      </c>
      <c r="H70" s="162">
        <f t="shared" si="17"/>
        <v>7.0299999999999999E-9</v>
      </c>
      <c r="I70" s="163" t="str">
        <f t="shared" si="18"/>
        <v>nc</v>
      </c>
      <c r="J70" s="33"/>
      <c r="K70" s="34"/>
      <c r="L70" s="34"/>
      <c r="M70" s="165">
        <f t="shared" si="19"/>
        <v>3.0000000000000001E-12</v>
      </c>
      <c r="N70" s="33"/>
      <c r="O70" s="34"/>
      <c r="P70" s="34"/>
      <c r="Q70" s="165">
        <f t="shared" si="20"/>
        <v>3.0000000000000001E-12</v>
      </c>
      <c r="R70" s="33"/>
      <c r="S70" s="34"/>
      <c r="T70" s="34"/>
      <c r="U70" s="165">
        <f t="shared" si="21"/>
        <v>3.0000000000000001E-12</v>
      </c>
      <c r="V70" s="33"/>
      <c r="W70" s="34"/>
      <c r="X70" s="34"/>
      <c r="Y70" s="165">
        <f t="shared" si="22"/>
        <v>3.0000000000000001E-12</v>
      </c>
      <c r="Z70" s="33"/>
      <c r="AA70" s="34"/>
      <c r="AB70" s="34"/>
      <c r="AC70" s="165">
        <f t="shared" si="23"/>
        <v>3.0000000000000001E-12</v>
      </c>
      <c r="AD70" s="33"/>
      <c r="AE70" s="34"/>
      <c r="AF70" s="34"/>
      <c r="AG70" s="165">
        <f t="shared" si="24"/>
        <v>3.0000000000000001E-12</v>
      </c>
      <c r="AH70" s="33"/>
      <c r="AI70" s="34"/>
      <c r="AJ70" s="34"/>
      <c r="AK70" s="165">
        <f t="shared" si="25"/>
        <v>3.0000000000000001E-12</v>
      </c>
      <c r="AL70" s="33"/>
      <c r="AM70" s="34"/>
      <c r="AN70" s="34"/>
      <c r="AO70" s="165">
        <f t="shared" si="26"/>
        <v>3.0000000000000001E-12</v>
      </c>
      <c r="AP70" s="33"/>
      <c r="AQ70" s="34"/>
      <c r="AR70" s="34"/>
      <c r="AS70" s="165">
        <f t="shared" si="27"/>
        <v>3.0000000000000001E-12</v>
      </c>
      <c r="AT70" s="33"/>
      <c r="AU70" s="34"/>
      <c r="AV70" s="34"/>
      <c r="AW70" s="165">
        <f t="shared" si="28"/>
        <v>3.0000000000000001E-12</v>
      </c>
      <c r="AX70" s="154">
        <v>16</v>
      </c>
    </row>
    <row r="71" spans="1:50" ht="16.5" hidden="1" customHeight="1" x14ac:dyDescent="0.2">
      <c r="A71" s="153">
        <v>317</v>
      </c>
      <c r="B71" s="153">
        <f>IFERROR(MATCH(A71,Inscrits!$L$2:$L$201,0),"?")</f>
        <v>65</v>
      </c>
      <c r="C71" s="28" t="str">
        <f>IFERROR(INDEX(Inscrits!$M$2:$M$201,Qualifs!$B71,1),"?")</f>
        <v/>
      </c>
      <c r="D71" s="160">
        <f>IFERROR(INDEX(Inscrits!$E$2:$E$201,Qualifs!$B71,1),"?")</f>
        <v>0</v>
      </c>
      <c r="E71" s="160">
        <f>IFERROR(INDEX(Inscrits!$H$2:$H$201,Qualifs!$B71,1),"?")</f>
        <v>0</v>
      </c>
      <c r="F71" s="29">
        <v>17</v>
      </c>
      <c r="G71" s="161">
        <f t="shared" si="16"/>
        <v>3E-11</v>
      </c>
      <c r="H71" s="162">
        <f t="shared" si="17"/>
        <v>7.13E-9</v>
      </c>
      <c r="I71" s="163" t="str">
        <f t="shared" si="18"/>
        <v>nc</v>
      </c>
      <c r="J71" s="30"/>
      <c r="K71" s="31"/>
      <c r="L71" s="31"/>
      <c r="M71" s="164">
        <f t="shared" si="19"/>
        <v>3.0000000000000001E-12</v>
      </c>
      <c r="N71" s="30"/>
      <c r="O71" s="31"/>
      <c r="P71" s="31"/>
      <c r="Q71" s="164">
        <f t="shared" si="20"/>
        <v>3.0000000000000001E-12</v>
      </c>
      <c r="R71" s="30"/>
      <c r="S71" s="31"/>
      <c r="T71" s="31"/>
      <c r="U71" s="164">
        <f t="shared" si="21"/>
        <v>3.0000000000000001E-12</v>
      </c>
      <c r="V71" s="30"/>
      <c r="W71" s="31"/>
      <c r="X71" s="31"/>
      <c r="Y71" s="164">
        <f t="shared" si="22"/>
        <v>3.0000000000000001E-12</v>
      </c>
      <c r="Z71" s="30"/>
      <c r="AA71" s="31"/>
      <c r="AB71" s="31"/>
      <c r="AC71" s="164">
        <f t="shared" si="23"/>
        <v>3.0000000000000001E-12</v>
      </c>
      <c r="AD71" s="30"/>
      <c r="AE71" s="31"/>
      <c r="AF71" s="31"/>
      <c r="AG71" s="164">
        <f t="shared" si="24"/>
        <v>3.0000000000000001E-12</v>
      </c>
      <c r="AH71" s="30"/>
      <c r="AI71" s="31"/>
      <c r="AJ71" s="31"/>
      <c r="AK71" s="164">
        <f t="shared" si="25"/>
        <v>3.0000000000000001E-12</v>
      </c>
      <c r="AL71" s="30"/>
      <c r="AM71" s="31"/>
      <c r="AN71" s="31"/>
      <c r="AO71" s="164">
        <f t="shared" si="26"/>
        <v>3.0000000000000001E-12</v>
      </c>
      <c r="AP71" s="30"/>
      <c r="AQ71" s="31"/>
      <c r="AR71" s="31"/>
      <c r="AS71" s="164">
        <f t="shared" si="27"/>
        <v>3.0000000000000001E-12</v>
      </c>
      <c r="AT71" s="30"/>
      <c r="AU71" s="31"/>
      <c r="AV71" s="31"/>
      <c r="AW71" s="164">
        <f t="shared" si="28"/>
        <v>3.0000000000000001E-12</v>
      </c>
      <c r="AX71" s="154">
        <v>17</v>
      </c>
    </row>
    <row r="72" spans="1:50" ht="16.5" hidden="1" customHeight="1" thickBot="1" x14ac:dyDescent="0.25">
      <c r="A72" s="153">
        <v>318</v>
      </c>
      <c r="B72" s="153">
        <f>IFERROR(MATCH(A72,Inscrits!$L$2:$L$201,0),"?")</f>
        <v>66</v>
      </c>
      <c r="C72" s="28" t="str">
        <f>IFERROR(INDEX(Inscrits!$M$2:$M$201,Qualifs!$B72,1),"?")</f>
        <v/>
      </c>
      <c r="D72" s="160">
        <f>IFERROR(INDEX(Inscrits!$E$2:$E$201,Qualifs!$B72,1),"?")</f>
        <v>0</v>
      </c>
      <c r="E72" s="160">
        <f>IFERROR(INDEX(Inscrits!$H$2:$H$201,Qualifs!$B72,1),"?")</f>
        <v>0</v>
      </c>
      <c r="F72" s="29">
        <v>18</v>
      </c>
      <c r="G72" s="161">
        <f t="shared" si="16"/>
        <v>3E-11</v>
      </c>
      <c r="H72" s="162">
        <f t="shared" si="17"/>
        <v>7.2300000000000001E-9</v>
      </c>
      <c r="I72" s="163" t="str">
        <f t="shared" si="18"/>
        <v>nc</v>
      </c>
      <c r="J72" s="33"/>
      <c r="K72" s="34"/>
      <c r="L72" s="34"/>
      <c r="M72" s="165">
        <f t="shared" si="19"/>
        <v>3.0000000000000001E-12</v>
      </c>
      <c r="N72" s="33"/>
      <c r="O72" s="34"/>
      <c r="P72" s="34"/>
      <c r="Q72" s="165">
        <f t="shared" si="20"/>
        <v>3.0000000000000001E-12</v>
      </c>
      <c r="R72" s="33"/>
      <c r="S72" s="34"/>
      <c r="T72" s="34"/>
      <c r="U72" s="165">
        <f t="shared" si="21"/>
        <v>3.0000000000000001E-12</v>
      </c>
      <c r="V72" s="33"/>
      <c r="W72" s="34"/>
      <c r="X72" s="34"/>
      <c r="Y72" s="165">
        <f t="shared" si="22"/>
        <v>3.0000000000000001E-12</v>
      </c>
      <c r="Z72" s="33"/>
      <c r="AA72" s="34"/>
      <c r="AB72" s="34"/>
      <c r="AC72" s="165">
        <f t="shared" si="23"/>
        <v>3.0000000000000001E-12</v>
      </c>
      <c r="AD72" s="33"/>
      <c r="AE72" s="34"/>
      <c r="AF72" s="34"/>
      <c r="AG72" s="165">
        <f t="shared" si="24"/>
        <v>3.0000000000000001E-12</v>
      </c>
      <c r="AH72" s="33"/>
      <c r="AI72" s="34"/>
      <c r="AJ72" s="34"/>
      <c r="AK72" s="165">
        <f t="shared" si="25"/>
        <v>3.0000000000000001E-12</v>
      </c>
      <c r="AL72" s="33"/>
      <c r="AM72" s="34"/>
      <c r="AN72" s="34"/>
      <c r="AO72" s="165">
        <f t="shared" si="26"/>
        <v>3.0000000000000001E-12</v>
      </c>
      <c r="AP72" s="33"/>
      <c r="AQ72" s="34"/>
      <c r="AR72" s="34"/>
      <c r="AS72" s="165">
        <f t="shared" si="27"/>
        <v>3.0000000000000001E-12</v>
      </c>
      <c r="AT72" s="33"/>
      <c r="AU72" s="34"/>
      <c r="AV72" s="34"/>
      <c r="AW72" s="165">
        <f t="shared" si="28"/>
        <v>3.0000000000000001E-12</v>
      </c>
      <c r="AX72" s="154">
        <v>18</v>
      </c>
    </row>
    <row r="73" spans="1:50" ht="16.5" hidden="1" customHeight="1" x14ac:dyDescent="0.2">
      <c r="A73" s="153">
        <v>319</v>
      </c>
      <c r="B73" s="153">
        <f>IFERROR(MATCH(A73,Inscrits!$L$2:$L$201,0),"?")</f>
        <v>67</v>
      </c>
      <c r="C73" s="28" t="str">
        <f>IFERROR(INDEX(Inscrits!$M$2:$M$201,Qualifs!$B73,1),"?")</f>
        <v/>
      </c>
      <c r="D73" s="160">
        <f>IFERROR(INDEX(Inscrits!$E$2:$E$201,Qualifs!$B73,1),"?")</f>
        <v>0</v>
      </c>
      <c r="E73" s="160">
        <f>IFERROR(INDEX(Inscrits!$H$2:$H$201,Qualifs!$B73,1),"?")</f>
        <v>0</v>
      </c>
      <c r="F73" s="29">
        <v>19</v>
      </c>
      <c r="G73" s="161">
        <f t="shared" si="16"/>
        <v>3E-11</v>
      </c>
      <c r="H73" s="162">
        <f t="shared" si="17"/>
        <v>7.3300000000000001E-9</v>
      </c>
      <c r="I73" s="163" t="str">
        <f t="shared" si="18"/>
        <v>nc</v>
      </c>
      <c r="J73" s="30"/>
      <c r="K73" s="31"/>
      <c r="L73" s="31"/>
      <c r="M73" s="164">
        <f t="shared" si="19"/>
        <v>3.0000000000000001E-12</v>
      </c>
      <c r="N73" s="30"/>
      <c r="O73" s="31"/>
      <c r="P73" s="31"/>
      <c r="Q73" s="164">
        <f t="shared" si="20"/>
        <v>3.0000000000000001E-12</v>
      </c>
      <c r="R73" s="30"/>
      <c r="S73" s="31"/>
      <c r="T73" s="31"/>
      <c r="U73" s="164">
        <f t="shared" si="21"/>
        <v>3.0000000000000001E-12</v>
      </c>
      <c r="V73" s="30"/>
      <c r="W73" s="31"/>
      <c r="X73" s="31"/>
      <c r="Y73" s="164">
        <f t="shared" si="22"/>
        <v>3.0000000000000001E-12</v>
      </c>
      <c r="Z73" s="30"/>
      <c r="AA73" s="31"/>
      <c r="AB73" s="31"/>
      <c r="AC73" s="164">
        <f t="shared" si="23"/>
        <v>3.0000000000000001E-12</v>
      </c>
      <c r="AD73" s="30"/>
      <c r="AE73" s="31"/>
      <c r="AF73" s="31"/>
      <c r="AG73" s="164">
        <f t="shared" si="24"/>
        <v>3.0000000000000001E-12</v>
      </c>
      <c r="AH73" s="30"/>
      <c r="AI73" s="31"/>
      <c r="AJ73" s="31"/>
      <c r="AK73" s="164">
        <f t="shared" si="25"/>
        <v>3.0000000000000001E-12</v>
      </c>
      <c r="AL73" s="30"/>
      <c r="AM73" s="31"/>
      <c r="AN73" s="31"/>
      <c r="AO73" s="164">
        <f t="shared" si="26"/>
        <v>3.0000000000000001E-12</v>
      </c>
      <c r="AP73" s="30"/>
      <c r="AQ73" s="31"/>
      <c r="AR73" s="31"/>
      <c r="AS73" s="164">
        <f t="shared" si="27"/>
        <v>3.0000000000000001E-12</v>
      </c>
      <c r="AT73" s="30"/>
      <c r="AU73" s="31"/>
      <c r="AV73" s="31"/>
      <c r="AW73" s="164">
        <f t="shared" si="28"/>
        <v>3.0000000000000001E-12</v>
      </c>
      <c r="AX73" s="154">
        <v>19</v>
      </c>
    </row>
    <row r="74" spans="1:50" ht="16.5" hidden="1" customHeight="1" thickBot="1" x14ac:dyDescent="0.25">
      <c r="A74" s="153">
        <v>320</v>
      </c>
      <c r="B74" s="153">
        <f>IFERROR(MATCH(A74,Inscrits!$L$2:$L$201,0),"?")</f>
        <v>68</v>
      </c>
      <c r="C74" s="28" t="str">
        <f>IFERROR(INDEX(Inscrits!$M$2:$M$201,Qualifs!$B74,1),"?")</f>
        <v/>
      </c>
      <c r="D74" s="160">
        <f>IFERROR(INDEX(Inscrits!$E$2:$E$201,Qualifs!$B74,1),"?")</f>
        <v>0</v>
      </c>
      <c r="E74" s="160">
        <f>IFERROR(INDEX(Inscrits!$H$2:$H$201,Qualifs!$B74,1),"?")</f>
        <v>0</v>
      </c>
      <c r="F74" s="29">
        <v>20</v>
      </c>
      <c r="G74" s="161">
        <f t="shared" si="16"/>
        <v>3E-11</v>
      </c>
      <c r="H74" s="162">
        <f t="shared" si="17"/>
        <v>7.4300000000000002E-9</v>
      </c>
      <c r="I74" s="163" t="str">
        <f t="shared" si="18"/>
        <v>nc</v>
      </c>
      <c r="J74" s="33"/>
      <c r="K74" s="34"/>
      <c r="L74" s="34"/>
      <c r="M74" s="165">
        <f t="shared" si="19"/>
        <v>3.0000000000000001E-12</v>
      </c>
      <c r="N74" s="33"/>
      <c r="O74" s="34"/>
      <c r="P74" s="34"/>
      <c r="Q74" s="165">
        <f t="shared" si="20"/>
        <v>3.0000000000000001E-12</v>
      </c>
      <c r="R74" s="33"/>
      <c r="S74" s="34"/>
      <c r="T74" s="34"/>
      <c r="U74" s="165">
        <f t="shared" si="21"/>
        <v>3.0000000000000001E-12</v>
      </c>
      <c r="V74" s="33"/>
      <c r="W74" s="34"/>
      <c r="X74" s="34"/>
      <c r="Y74" s="165">
        <f t="shared" si="22"/>
        <v>3.0000000000000001E-12</v>
      </c>
      <c r="Z74" s="33"/>
      <c r="AA74" s="34"/>
      <c r="AB74" s="34"/>
      <c r="AC74" s="165">
        <f t="shared" si="23"/>
        <v>3.0000000000000001E-12</v>
      </c>
      <c r="AD74" s="33"/>
      <c r="AE74" s="34"/>
      <c r="AF74" s="34"/>
      <c r="AG74" s="165">
        <f t="shared" si="24"/>
        <v>3.0000000000000001E-12</v>
      </c>
      <c r="AH74" s="33"/>
      <c r="AI74" s="34"/>
      <c r="AJ74" s="34"/>
      <c r="AK74" s="165">
        <f t="shared" si="25"/>
        <v>3.0000000000000001E-12</v>
      </c>
      <c r="AL74" s="33"/>
      <c r="AM74" s="34"/>
      <c r="AN74" s="34"/>
      <c r="AO74" s="165">
        <f t="shared" si="26"/>
        <v>3.0000000000000001E-12</v>
      </c>
      <c r="AP74" s="33"/>
      <c r="AQ74" s="34"/>
      <c r="AR74" s="34"/>
      <c r="AS74" s="165">
        <f t="shared" si="27"/>
        <v>3.0000000000000001E-12</v>
      </c>
      <c r="AT74" s="33"/>
      <c r="AU74" s="34"/>
      <c r="AV74" s="34"/>
      <c r="AW74" s="165">
        <f t="shared" si="28"/>
        <v>3.0000000000000001E-12</v>
      </c>
      <c r="AX74" s="154">
        <v>20</v>
      </c>
    </row>
    <row r="75" spans="1:50" ht="16.5" hidden="1" customHeight="1" x14ac:dyDescent="0.2">
      <c r="A75" s="153">
        <v>321</v>
      </c>
      <c r="B75" s="153">
        <f>IFERROR(MATCH(A75,Inscrits!$L$2:$L$201,0),"?")</f>
        <v>69</v>
      </c>
      <c r="C75" s="28" t="str">
        <f>IFERROR(INDEX(Inscrits!$M$2:$M$201,Qualifs!$B75,1),"?")</f>
        <v/>
      </c>
      <c r="D75" s="160">
        <f>IFERROR(INDEX(Inscrits!$E$2:$E$201,Qualifs!$B75,1),"?")</f>
        <v>0</v>
      </c>
      <c r="E75" s="160">
        <f>IFERROR(INDEX(Inscrits!$H$2:$H$201,Qualifs!$B75,1),"?")</f>
        <v>0</v>
      </c>
      <c r="F75" s="29">
        <v>21</v>
      </c>
      <c r="G75" s="161">
        <f t="shared" si="16"/>
        <v>3E-11</v>
      </c>
      <c r="H75" s="162">
        <f t="shared" si="17"/>
        <v>7.5299999999999986E-9</v>
      </c>
      <c r="I75" s="163" t="str">
        <f t="shared" si="18"/>
        <v>nc</v>
      </c>
      <c r="J75" s="30"/>
      <c r="K75" s="31"/>
      <c r="L75" s="31"/>
      <c r="M75" s="164">
        <f t="shared" si="19"/>
        <v>3.0000000000000001E-12</v>
      </c>
      <c r="N75" s="30"/>
      <c r="O75" s="31"/>
      <c r="P75" s="31"/>
      <c r="Q75" s="164">
        <f t="shared" si="20"/>
        <v>3.0000000000000001E-12</v>
      </c>
      <c r="R75" s="30"/>
      <c r="S75" s="31"/>
      <c r="T75" s="31"/>
      <c r="U75" s="164">
        <f t="shared" si="21"/>
        <v>3.0000000000000001E-12</v>
      </c>
      <c r="V75" s="30"/>
      <c r="W75" s="31"/>
      <c r="X75" s="31"/>
      <c r="Y75" s="164">
        <f t="shared" si="22"/>
        <v>3.0000000000000001E-12</v>
      </c>
      <c r="Z75" s="30"/>
      <c r="AA75" s="31"/>
      <c r="AB75" s="31"/>
      <c r="AC75" s="164">
        <f t="shared" si="23"/>
        <v>3.0000000000000001E-12</v>
      </c>
      <c r="AD75" s="30"/>
      <c r="AE75" s="31"/>
      <c r="AF75" s="31"/>
      <c r="AG75" s="164">
        <f t="shared" si="24"/>
        <v>3.0000000000000001E-12</v>
      </c>
      <c r="AH75" s="30"/>
      <c r="AI75" s="31"/>
      <c r="AJ75" s="31"/>
      <c r="AK75" s="164">
        <f t="shared" si="25"/>
        <v>3.0000000000000001E-12</v>
      </c>
      <c r="AL75" s="30"/>
      <c r="AM75" s="31"/>
      <c r="AN75" s="31"/>
      <c r="AO75" s="164">
        <f t="shared" si="26"/>
        <v>3.0000000000000001E-12</v>
      </c>
      <c r="AP75" s="30"/>
      <c r="AQ75" s="31"/>
      <c r="AR75" s="31"/>
      <c r="AS75" s="164">
        <f t="shared" si="27"/>
        <v>3.0000000000000001E-12</v>
      </c>
      <c r="AT75" s="30"/>
      <c r="AU75" s="31"/>
      <c r="AV75" s="31"/>
      <c r="AW75" s="164">
        <f t="shared" si="28"/>
        <v>3.0000000000000001E-12</v>
      </c>
      <c r="AX75" s="154">
        <v>21</v>
      </c>
    </row>
    <row r="76" spans="1:50" ht="16.5" hidden="1" customHeight="1" thickBot="1" x14ac:dyDescent="0.25">
      <c r="A76" s="153">
        <v>322</v>
      </c>
      <c r="B76" s="153">
        <f>IFERROR(MATCH(A76,Inscrits!$L$2:$L$201,0),"?")</f>
        <v>70</v>
      </c>
      <c r="C76" s="28" t="str">
        <f>IFERROR(INDEX(Inscrits!$M$2:$M$201,Qualifs!$B76,1),"?")</f>
        <v/>
      </c>
      <c r="D76" s="160">
        <f>IFERROR(INDEX(Inscrits!$E$2:$E$201,Qualifs!$B76,1),"?")</f>
        <v>0</v>
      </c>
      <c r="E76" s="160">
        <f>IFERROR(INDEX(Inscrits!$H$2:$H$201,Qualifs!$B76,1),"?")</f>
        <v>0</v>
      </c>
      <c r="F76" s="29">
        <v>22</v>
      </c>
      <c r="G76" s="161">
        <f t="shared" si="16"/>
        <v>3E-11</v>
      </c>
      <c r="H76" s="162">
        <f t="shared" si="17"/>
        <v>7.6299999999999995E-9</v>
      </c>
      <c r="I76" s="163" t="str">
        <f t="shared" si="18"/>
        <v>nc</v>
      </c>
      <c r="J76" s="33"/>
      <c r="K76" s="34"/>
      <c r="L76" s="34"/>
      <c r="M76" s="165">
        <f t="shared" si="19"/>
        <v>3.0000000000000001E-12</v>
      </c>
      <c r="N76" s="33"/>
      <c r="O76" s="34"/>
      <c r="P76" s="34"/>
      <c r="Q76" s="165">
        <f t="shared" si="20"/>
        <v>3.0000000000000001E-12</v>
      </c>
      <c r="R76" s="33"/>
      <c r="S76" s="34"/>
      <c r="T76" s="34"/>
      <c r="U76" s="165">
        <f t="shared" si="21"/>
        <v>3.0000000000000001E-12</v>
      </c>
      <c r="V76" s="33"/>
      <c r="W76" s="34"/>
      <c r="X76" s="34"/>
      <c r="Y76" s="165">
        <f t="shared" si="22"/>
        <v>3.0000000000000001E-12</v>
      </c>
      <c r="Z76" s="33"/>
      <c r="AA76" s="34"/>
      <c r="AB76" s="34"/>
      <c r="AC76" s="165">
        <f t="shared" si="23"/>
        <v>3.0000000000000001E-12</v>
      </c>
      <c r="AD76" s="33"/>
      <c r="AE76" s="34"/>
      <c r="AF76" s="34"/>
      <c r="AG76" s="165">
        <f t="shared" si="24"/>
        <v>3.0000000000000001E-12</v>
      </c>
      <c r="AH76" s="33"/>
      <c r="AI76" s="34"/>
      <c r="AJ76" s="34"/>
      <c r="AK76" s="165">
        <f t="shared" si="25"/>
        <v>3.0000000000000001E-12</v>
      </c>
      <c r="AL76" s="33"/>
      <c r="AM76" s="34"/>
      <c r="AN76" s="34"/>
      <c r="AO76" s="165">
        <f t="shared" si="26"/>
        <v>3.0000000000000001E-12</v>
      </c>
      <c r="AP76" s="33"/>
      <c r="AQ76" s="34"/>
      <c r="AR76" s="34"/>
      <c r="AS76" s="165">
        <f t="shared" si="27"/>
        <v>3.0000000000000001E-12</v>
      </c>
      <c r="AT76" s="33"/>
      <c r="AU76" s="34"/>
      <c r="AV76" s="34"/>
      <c r="AW76" s="165">
        <f t="shared" si="28"/>
        <v>3.0000000000000001E-12</v>
      </c>
      <c r="AX76" s="154">
        <v>22</v>
      </c>
    </row>
    <row r="77" spans="1:50" ht="16.5" hidden="1" customHeight="1" x14ac:dyDescent="0.2">
      <c r="A77" s="153">
        <v>323</v>
      </c>
      <c r="B77" s="153">
        <f>IFERROR(MATCH(A77,Inscrits!$L$2:$L$201,0),"?")</f>
        <v>71</v>
      </c>
      <c r="C77" s="28" t="str">
        <f>IFERROR(INDEX(Inscrits!$M$2:$M$201,Qualifs!$B77,1),"?")</f>
        <v/>
      </c>
      <c r="D77" s="160">
        <f>IFERROR(INDEX(Inscrits!$E$2:$E$201,Qualifs!$B77,1),"?")</f>
        <v>0</v>
      </c>
      <c r="E77" s="160">
        <f>IFERROR(INDEX(Inscrits!$H$2:$H$201,Qualifs!$B77,1),"?")</f>
        <v>0</v>
      </c>
      <c r="F77" s="29">
        <v>23</v>
      </c>
      <c r="G77" s="161">
        <f t="shared" si="16"/>
        <v>3E-11</v>
      </c>
      <c r="H77" s="162">
        <f t="shared" si="17"/>
        <v>7.7299999999999987E-9</v>
      </c>
      <c r="I77" s="163" t="str">
        <f t="shared" si="18"/>
        <v>nc</v>
      </c>
      <c r="J77" s="30"/>
      <c r="K77" s="31"/>
      <c r="L77" s="31"/>
      <c r="M77" s="164">
        <f t="shared" si="19"/>
        <v>3.0000000000000001E-12</v>
      </c>
      <c r="N77" s="30"/>
      <c r="O77" s="31"/>
      <c r="P77" s="31"/>
      <c r="Q77" s="164">
        <f t="shared" si="20"/>
        <v>3.0000000000000001E-12</v>
      </c>
      <c r="R77" s="30"/>
      <c r="S77" s="31"/>
      <c r="T77" s="31"/>
      <c r="U77" s="164">
        <f t="shared" si="21"/>
        <v>3.0000000000000001E-12</v>
      </c>
      <c r="V77" s="30"/>
      <c r="W77" s="31"/>
      <c r="X77" s="31"/>
      <c r="Y77" s="164">
        <f t="shared" si="22"/>
        <v>3.0000000000000001E-12</v>
      </c>
      <c r="Z77" s="30"/>
      <c r="AA77" s="31"/>
      <c r="AB77" s="31"/>
      <c r="AC77" s="164">
        <f t="shared" si="23"/>
        <v>3.0000000000000001E-12</v>
      </c>
      <c r="AD77" s="30"/>
      <c r="AE77" s="31"/>
      <c r="AF77" s="31"/>
      <c r="AG77" s="164">
        <f t="shared" si="24"/>
        <v>3.0000000000000001E-12</v>
      </c>
      <c r="AH77" s="30"/>
      <c r="AI77" s="31"/>
      <c r="AJ77" s="31"/>
      <c r="AK77" s="164">
        <f t="shared" si="25"/>
        <v>3.0000000000000001E-12</v>
      </c>
      <c r="AL77" s="30"/>
      <c r="AM77" s="31"/>
      <c r="AN77" s="31"/>
      <c r="AO77" s="164">
        <f t="shared" si="26"/>
        <v>3.0000000000000001E-12</v>
      </c>
      <c r="AP77" s="30"/>
      <c r="AQ77" s="31"/>
      <c r="AR77" s="31"/>
      <c r="AS77" s="164">
        <f t="shared" si="27"/>
        <v>3.0000000000000001E-12</v>
      </c>
      <c r="AT77" s="30"/>
      <c r="AU77" s="31"/>
      <c r="AV77" s="31"/>
      <c r="AW77" s="164">
        <f t="shared" si="28"/>
        <v>3.0000000000000001E-12</v>
      </c>
      <c r="AX77" s="154">
        <v>23</v>
      </c>
    </row>
    <row r="78" spans="1:50" ht="16.5" hidden="1" customHeight="1" thickBot="1" x14ac:dyDescent="0.25">
      <c r="A78" s="153">
        <v>324</v>
      </c>
      <c r="B78" s="153">
        <f>IFERROR(MATCH(A78,Inscrits!$L$2:$L$201,0),"?")</f>
        <v>72</v>
      </c>
      <c r="C78" s="28" t="str">
        <f>IFERROR(INDEX(Inscrits!$M$2:$M$201,Qualifs!$B78,1),"?")</f>
        <v/>
      </c>
      <c r="D78" s="160">
        <f>IFERROR(INDEX(Inscrits!$E$2:$E$201,Qualifs!$B78,1),"?")</f>
        <v>0</v>
      </c>
      <c r="E78" s="160">
        <f>IFERROR(INDEX(Inscrits!$H$2:$H$201,Qualifs!$B78,1),"?")</f>
        <v>0</v>
      </c>
      <c r="F78" s="29">
        <v>24</v>
      </c>
      <c r="G78" s="161">
        <f t="shared" si="16"/>
        <v>3E-11</v>
      </c>
      <c r="H78" s="162">
        <f t="shared" si="17"/>
        <v>7.8299999999999996E-9</v>
      </c>
      <c r="I78" s="163" t="str">
        <f t="shared" si="18"/>
        <v>nc</v>
      </c>
      <c r="J78" s="33"/>
      <c r="K78" s="34"/>
      <c r="L78" s="34"/>
      <c r="M78" s="165">
        <f t="shared" si="19"/>
        <v>3.0000000000000001E-12</v>
      </c>
      <c r="N78" s="33"/>
      <c r="O78" s="34"/>
      <c r="P78" s="34"/>
      <c r="Q78" s="165">
        <f t="shared" si="20"/>
        <v>3.0000000000000001E-12</v>
      </c>
      <c r="R78" s="33"/>
      <c r="S78" s="34"/>
      <c r="T78" s="34"/>
      <c r="U78" s="165">
        <f t="shared" si="21"/>
        <v>3.0000000000000001E-12</v>
      </c>
      <c r="V78" s="33"/>
      <c r="W78" s="34"/>
      <c r="X78" s="34"/>
      <c r="Y78" s="165">
        <f t="shared" si="22"/>
        <v>3.0000000000000001E-12</v>
      </c>
      <c r="Z78" s="33"/>
      <c r="AA78" s="34"/>
      <c r="AB78" s="34"/>
      <c r="AC78" s="165">
        <f t="shared" si="23"/>
        <v>3.0000000000000001E-12</v>
      </c>
      <c r="AD78" s="33"/>
      <c r="AE78" s="34"/>
      <c r="AF78" s="34"/>
      <c r="AG78" s="165">
        <f t="shared" si="24"/>
        <v>3.0000000000000001E-12</v>
      </c>
      <c r="AH78" s="33"/>
      <c r="AI78" s="34"/>
      <c r="AJ78" s="34"/>
      <c r="AK78" s="165">
        <f t="shared" si="25"/>
        <v>3.0000000000000001E-12</v>
      </c>
      <c r="AL78" s="33"/>
      <c r="AM78" s="34"/>
      <c r="AN78" s="34"/>
      <c r="AO78" s="165">
        <f t="shared" si="26"/>
        <v>3.0000000000000001E-12</v>
      </c>
      <c r="AP78" s="33"/>
      <c r="AQ78" s="34"/>
      <c r="AR78" s="34"/>
      <c r="AS78" s="165">
        <f t="shared" si="27"/>
        <v>3.0000000000000001E-12</v>
      </c>
      <c r="AT78" s="33"/>
      <c r="AU78" s="34"/>
      <c r="AV78" s="34"/>
      <c r="AW78" s="165">
        <f t="shared" si="28"/>
        <v>3.0000000000000001E-12</v>
      </c>
      <c r="AX78" s="154">
        <v>24</v>
      </c>
    </row>
    <row r="79" spans="1:50" ht="37.5" hidden="1" customHeight="1" x14ac:dyDescent="0.2">
      <c r="C79" s="580" t="s">
        <v>143</v>
      </c>
      <c r="D79" s="580"/>
      <c r="E79" s="580"/>
      <c r="F79" s="580"/>
      <c r="G79" s="580"/>
      <c r="H79" s="580"/>
      <c r="I79" s="580"/>
      <c r="J79" s="580"/>
      <c r="K79" s="580"/>
      <c r="L79" s="580"/>
      <c r="M79" s="580"/>
      <c r="N79" s="580"/>
      <c r="O79" s="580"/>
      <c r="P79" s="580"/>
      <c r="Q79" s="580"/>
      <c r="R79" s="580"/>
      <c r="S79" s="580"/>
      <c r="T79" s="580"/>
      <c r="U79" s="580"/>
      <c r="V79" s="580"/>
      <c r="W79" s="580"/>
      <c r="X79" s="580"/>
      <c r="Y79" s="580"/>
      <c r="Z79" s="580"/>
      <c r="AA79" s="580"/>
      <c r="AB79" s="580"/>
      <c r="AC79" s="580"/>
      <c r="AD79" s="580"/>
      <c r="AE79" s="580"/>
      <c r="AF79" s="580"/>
      <c r="AG79" s="580"/>
      <c r="AH79" s="580"/>
      <c r="AI79" s="580"/>
      <c r="AJ79" s="580"/>
      <c r="AK79" s="580"/>
      <c r="AL79" s="580"/>
      <c r="AM79" s="580"/>
      <c r="AN79" s="580"/>
      <c r="AO79" s="580"/>
      <c r="AP79" s="580"/>
      <c r="AQ79" s="580"/>
      <c r="AR79" s="580"/>
      <c r="AS79" s="580"/>
      <c r="AT79" s="580"/>
      <c r="AU79" s="580"/>
      <c r="AV79" s="580"/>
      <c r="AW79" s="580"/>
    </row>
    <row r="80" spans="1:50" ht="16.5" hidden="1" customHeight="1" thickBot="1" x14ac:dyDescent="0.25">
      <c r="C80" s="26" t="s">
        <v>147</v>
      </c>
      <c r="D80" s="157" t="s">
        <v>15</v>
      </c>
      <c r="E80" s="26" t="s">
        <v>18</v>
      </c>
      <c r="F80" s="157" t="s">
        <v>14</v>
      </c>
      <c r="G80" s="158" t="s">
        <v>148</v>
      </c>
      <c r="H80" s="27"/>
      <c r="I80" s="159" t="s">
        <v>149</v>
      </c>
      <c r="J80" s="581" t="s">
        <v>150</v>
      </c>
      <c r="K80" s="581"/>
      <c r="L80" s="581"/>
      <c r="M80" s="581"/>
      <c r="N80" s="581" t="s">
        <v>151</v>
      </c>
      <c r="O80" s="581"/>
      <c r="P80" s="581"/>
      <c r="Q80" s="581"/>
      <c r="R80" s="581" t="s">
        <v>152</v>
      </c>
      <c r="S80" s="581"/>
      <c r="T80" s="581"/>
      <c r="U80" s="581"/>
      <c r="V80" s="579" t="s">
        <v>153</v>
      </c>
      <c r="W80" s="579"/>
      <c r="X80" s="579"/>
      <c r="Y80" s="579"/>
      <c r="Z80" s="579" t="s">
        <v>154</v>
      </c>
      <c r="AA80" s="579"/>
      <c r="AB80" s="579"/>
      <c r="AC80" s="579"/>
      <c r="AD80" s="579" t="s">
        <v>155</v>
      </c>
      <c r="AE80" s="579"/>
      <c r="AF80" s="579"/>
      <c r="AG80" s="579"/>
      <c r="AH80" s="579" t="s">
        <v>156</v>
      </c>
      <c r="AI80" s="579"/>
      <c r="AJ80" s="579"/>
      <c r="AK80" s="579"/>
      <c r="AL80" s="579" t="s">
        <v>157</v>
      </c>
      <c r="AM80" s="579"/>
      <c r="AN80" s="579"/>
      <c r="AO80" s="579"/>
      <c r="AP80" s="579" t="s">
        <v>158</v>
      </c>
      <c r="AQ80" s="579"/>
      <c r="AR80" s="579"/>
      <c r="AS80" s="579"/>
      <c r="AT80" s="579" t="s">
        <v>159</v>
      </c>
      <c r="AU80" s="579"/>
      <c r="AV80" s="579"/>
      <c r="AW80" s="579"/>
    </row>
    <row r="81" spans="1:50" ht="16.5" hidden="1" customHeight="1" x14ac:dyDescent="0.2">
      <c r="A81" s="153">
        <v>401</v>
      </c>
      <c r="B81" s="153">
        <f>IFERROR(MATCH(A81,Inscrits!$L$2:$L$201,0),"?")</f>
        <v>73</v>
      </c>
      <c r="C81" s="28" t="str">
        <f>IFERROR(INDEX(Inscrits!$M$2:$M$201,Qualifs!$B81,1),"?")</f>
        <v/>
      </c>
      <c r="D81" s="160">
        <f>IFERROR(INDEX(Inscrits!$E$2:$E$201,Qualifs!$B81,1),"?")</f>
        <v>0</v>
      </c>
      <c r="E81" s="160">
        <f>IFERROR(INDEX(Inscrits!$H$2:$H$201,Qualifs!$B81,1),"?")</f>
        <v>0</v>
      </c>
      <c r="F81" s="29">
        <v>1</v>
      </c>
      <c r="G81" s="161">
        <f t="shared" ref="G81:G104" si="29">M81+Q81+U81+Y81+AC81+AG81+AK81+AO81+AS81+AW81</f>
        <v>3E-11</v>
      </c>
      <c r="H81" s="162">
        <f t="shared" ref="H81:H104" si="30">G81+ROW()/10000000000</f>
        <v>8.129999999999999E-9</v>
      </c>
      <c r="I81" s="163" t="str">
        <f t="shared" ref="I81:I104" si="31">IF(ROUND(G81,0)&lt;&gt;0,RANK(G81,$G$3:$G$156),"nc")</f>
        <v>nc</v>
      </c>
      <c r="J81" s="30"/>
      <c r="K81" s="31"/>
      <c r="L81" s="31"/>
      <c r="M81" s="164">
        <f t="shared" ref="M81:M104" si="32">J81+POWER(10,J81-12)+K81+POWER(10,K81-12)+L81+POWER(10,L81-12)</f>
        <v>3.0000000000000001E-12</v>
      </c>
      <c r="N81" s="30"/>
      <c r="O81" s="31"/>
      <c r="P81" s="31"/>
      <c r="Q81" s="164">
        <f t="shared" ref="Q81:Q104" si="33">N81+POWER(10,N81-12)+O81+POWER(10,O81-12)+P81+POWER(10,P81-12)</f>
        <v>3.0000000000000001E-12</v>
      </c>
      <c r="R81" s="30"/>
      <c r="S81" s="31"/>
      <c r="T81" s="31"/>
      <c r="U81" s="164">
        <f t="shared" ref="U81:U104" si="34">R81+POWER(10,R81-12)+S81+POWER(10,S81-12)+T81+POWER(10,T81-12)</f>
        <v>3.0000000000000001E-12</v>
      </c>
      <c r="V81" s="30"/>
      <c r="W81" s="31"/>
      <c r="X81" s="31"/>
      <c r="Y81" s="164">
        <f t="shared" ref="Y81:Y104" si="35">V81+POWER(10,V81-12)+W81+POWER(10,W81-12)+X81+POWER(10,X81-12)</f>
        <v>3.0000000000000001E-12</v>
      </c>
      <c r="Z81" s="30"/>
      <c r="AA81" s="31"/>
      <c r="AB81" s="31"/>
      <c r="AC81" s="164">
        <f t="shared" ref="AC81:AC104" si="36">Z81+POWER(10,Z81-12)+AA81+POWER(10,AA81-12)+AB81+POWER(10,AB81-12)</f>
        <v>3.0000000000000001E-12</v>
      </c>
      <c r="AD81" s="30"/>
      <c r="AE81" s="31"/>
      <c r="AF81" s="31"/>
      <c r="AG81" s="164">
        <f t="shared" ref="AG81:AG104" si="37">AD81+POWER(10,AD81-12)+AE81+POWER(10,AE81-12)+AF81+POWER(10,AF81-12)</f>
        <v>3.0000000000000001E-12</v>
      </c>
      <c r="AH81" s="30"/>
      <c r="AI81" s="31"/>
      <c r="AJ81" s="31"/>
      <c r="AK81" s="164">
        <f t="shared" ref="AK81:AK104" si="38">AH81+POWER(10,AH81-12)+AI81+POWER(10,AI81-12)+AJ81+POWER(10,AJ81-12)</f>
        <v>3.0000000000000001E-12</v>
      </c>
      <c r="AL81" s="30"/>
      <c r="AM81" s="31"/>
      <c r="AN81" s="31"/>
      <c r="AO81" s="164">
        <f t="shared" ref="AO81:AO104" si="39">AL81+POWER(10,AL81-12)+AM81+POWER(10,AM81-12)+AN81+POWER(10,AN81-12)</f>
        <v>3.0000000000000001E-12</v>
      </c>
      <c r="AP81" s="30"/>
      <c r="AQ81" s="31"/>
      <c r="AR81" s="31"/>
      <c r="AS81" s="164">
        <f t="shared" ref="AS81:AS104" si="40">AP81+POWER(10,AP81-12)+AQ81+POWER(10,AQ81-12)+AR81+POWER(10,AR81-12)</f>
        <v>3.0000000000000001E-12</v>
      </c>
      <c r="AT81" s="30"/>
      <c r="AU81" s="31"/>
      <c r="AV81" s="31"/>
      <c r="AW81" s="164">
        <f t="shared" ref="AW81:AW104" si="41">AT81+POWER(10,AT81-12)+AU81+POWER(10,AU81-12)+AV81+POWER(10,AV81-12)</f>
        <v>3.0000000000000001E-12</v>
      </c>
      <c r="AX81" s="154">
        <v>1</v>
      </c>
    </row>
    <row r="82" spans="1:50" ht="16.5" hidden="1" customHeight="1" thickBot="1" x14ac:dyDescent="0.25">
      <c r="A82" s="153">
        <v>402</v>
      </c>
      <c r="B82" s="153">
        <f>IFERROR(MATCH(A82,Inscrits!$L$2:$L$201,0),"?")</f>
        <v>74</v>
      </c>
      <c r="C82" s="28" t="str">
        <f>IFERROR(INDEX(Inscrits!$M$2:$M$201,Qualifs!$B82,1),"?")</f>
        <v/>
      </c>
      <c r="D82" s="160">
        <f>IFERROR(INDEX(Inscrits!$E$2:$E$201,Qualifs!$B82,1),"?")</f>
        <v>0</v>
      </c>
      <c r="E82" s="160">
        <f>IFERROR(INDEX(Inscrits!$H$2:$H$201,Qualifs!$B82,1),"?")</f>
        <v>0</v>
      </c>
      <c r="F82" s="29">
        <v>2</v>
      </c>
      <c r="G82" s="161">
        <f t="shared" si="29"/>
        <v>3E-11</v>
      </c>
      <c r="H82" s="162">
        <f t="shared" si="30"/>
        <v>8.2299999999999999E-9</v>
      </c>
      <c r="I82" s="163" t="str">
        <f t="shared" si="31"/>
        <v>nc</v>
      </c>
      <c r="J82" s="33"/>
      <c r="K82" s="34"/>
      <c r="L82" s="34"/>
      <c r="M82" s="165">
        <f t="shared" si="32"/>
        <v>3.0000000000000001E-12</v>
      </c>
      <c r="N82" s="33"/>
      <c r="O82" s="34"/>
      <c r="P82" s="34"/>
      <c r="Q82" s="165">
        <f t="shared" si="33"/>
        <v>3.0000000000000001E-12</v>
      </c>
      <c r="R82" s="33"/>
      <c r="S82" s="34"/>
      <c r="T82" s="34"/>
      <c r="U82" s="165">
        <f t="shared" si="34"/>
        <v>3.0000000000000001E-12</v>
      </c>
      <c r="V82" s="33"/>
      <c r="W82" s="34"/>
      <c r="X82" s="34"/>
      <c r="Y82" s="165">
        <f t="shared" si="35"/>
        <v>3.0000000000000001E-12</v>
      </c>
      <c r="Z82" s="33"/>
      <c r="AA82" s="34"/>
      <c r="AB82" s="34"/>
      <c r="AC82" s="165">
        <f t="shared" si="36"/>
        <v>3.0000000000000001E-12</v>
      </c>
      <c r="AD82" s="33"/>
      <c r="AE82" s="34"/>
      <c r="AF82" s="34"/>
      <c r="AG82" s="165">
        <f t="shared" si="37"/>
        <v>3.0000000000000001E-12</v>
      </c>
      <c r="AH82" s="33"/>
      <c r="AI82" s="34"/>
      <c r="AJ82" s="34"/>
      <c r="AK82" s="165">
        <f t="shared" si="38"/>
        <v>3.0000000000000001E-12</v>
      </c>
      <c r="AL82" s="33"/>
      <c r="AM82" s="34"/>
      <c r="AN82" s="34"/>
      <c r="AO82" s="165">
        <f t="shared" si="39"/>
        <v>3.0000000000000001E-12</v>
      </c>
      <c r="AP82" s="33"/>
      <c r="AQ82" s="34"/>
      <c r="AR82" s="34"/>
      <c r="AS82" s="165">
        <f t="shared" si="40"/>
        <v>3.0000000000000001E-12</v>
      </c>
      <c r="AT82" s="33"/>
      <c r="AU82" s="34"/>
      <c r="AV82" s="34"/>
      <c r="AW82" s="165">
        <f t="shared" si="41"/>
        <v>3.0000000000000001E-12</v>
      </c>
      <c r="AX82" s="154">
        <v>2</v>
      </c>
    </row>
    <row r="83" spans="1:50" ht="16.5" hidden="1" customHeight="1" x14ac:dyDescent="0.2">
      <c r="A83" s="153">
        <v>403</v>
      </c>
      <c r="B83" s="153">
        <f>IFERROR(MATCH(A83,Inscrits!$L$2:$L$201,0),"?")</f>
        <v>75</v>
      </c>
      <c r="C83" s="28" t="str">
        <f>IFERROR(INDEX(Inscrits!$M$2:$M$201,Qualifs!$B83,1),"?")</f>
        <v/>
      </c>
      <c r="D83" s="160">
        <f>IFERROR(INDEX(Inscrits!$E$2:$E$201,Qualifs!$B83,1),"?")</f>
        <v>0</v>
      </c>
      <c r="E83" s="160">
        <f>IFERROR(INDEX(Inscrits!$H$2:$H$201,Qualifs!$B83,1),"?")</f>
        <v>0</v>
      </c>
      <c r="F83" s="29">
        <v>3</v>
      </c>
      <c r="G83" s="161">
        <f t="shared" si="29"/>
        <v>3E-11</v>
      </c>
      <c r="H83" s="162">
        <f t="shared" si="30"/>
        <v>8.3299999999999992E-9</v>
      </c>
      <c r="I83" s="163" t="str">
        <f t="shared" si="31"/>
        <v>nc</v>
      </c>
      <c r="J83" s="30"/>
      <c r="K83" s="31"/>
      <c r="L83" s="31"/>
      <c r="M83" s="164">
        <f t="shared" si="32"/>
        <v>3.0000000000000001E-12</v>
      </c>
      <c r="N83" s="30"/>
      <c r="O83" s="31"/>
      <c r="P83" s="31"/>
      <c r="Q83" s="164">
        <f t="shared" si="33"/>
        <v>3.0000000000000001E-12</v>
      </c>
      <c r="R83" s="30"/>
      <c r="S83" s="31"/>
      <c r="T83" s="31"/>
      <c r="U83" s="164">
        <f t="shared" si="34"/>
        <v>3.0000000000000001E-12</v>
      </c>
      <c r="V83" s="30"/>
      <c r="W83" s="31"/>
      <c r="X83" s="31"/>
      <c r="Y83" s="164">
        <f t="shared" si="35"/>
        <v>3.0000000000000001E-12</v>
      </c>
      <c r="Z83" s="30"/>
      <c r="AA83" s="31"/>
      <c r="AB83" s="31"/>
      <c r="AC83" s="164">
        <f t="shared" si="36"/>
        <v>3.0000000000000001E-12</v>
      </c>
      <c r="AD83" s="30"/>
      <c r="AE83" s="31"/>
      <c r="AF83" s="31"/>
      <c r="AG83" s="164">
        <f t="shared" si="37"/>
        <v>3.0000000000000001E-12</v>
      </c>
      <c r="AH83" s="30"/>
      <c r="AI83" s="31"/>
      <c r="AJ83" s="31"/>
      <c r="AK83" s="164">
        <f t="shared" si="38"/>
        <v>3.0000000000000001E-12</v>
      </c>
      <c r="AL83" s="30"/>
      <c r="AM83" s="31"/>
      <c r="AN83" s="31"/>
      <c r="AO83" s="164">
        <f t="shared" si="39"/>
        <v>3.0000000000000001E-12</v>
      </c>
      <c r="AP83" s="30"/>
      <c r="AQ83" s="31"/>
      <c r="AR83" s="31"/>
      <c r="AS83" s="164">
        <f t="shared" si="40"/>
        <v>3.0000000000000001E-12</v>
      </c>
      <c r="AT83" s="30"/>
      <c r="AU83" s="31"/>
      <c r="AV83" s="31"/>
      <c r="AW83" s="164">
        <f t="shared" si="41"/>
        <v>3.0000000000000001E-12</v>
      </c>
      <c r="AX83" s="154">
        <v>3</v>
      </c>
    </row>
    <row r="84" spans="1:50" ht="16.5" hidden="1" customHeight="1" thickBot="1" x14ac:dyDescent="0.25">
      <c r="A84" s="153">
        <v>404</v>
      </c>
      <c r="B84" s="153">
        <f>IFERROR(MATCH(A84,Inscrits!$L$2:$L$201,0),"?")</f>
        <v>76</v>
      </c>
      <c r="C84" s="28" t="str">
        <f>IFERROR(INDEX(Inscrits!$M$2:$M$201,Qualifs!$B84,1),"?")</f>
        <v/>
      </c>
      <c r="D84" s="160">
        <f>IFERROR(INDEX(Inscrits!$E$2:$E$201,Qualifs!$B84,1),"?")</f>
        <v>0</v>
      </c>
      <c r="E84" s="160">
        <f>IFERROR(INDEX(Inscrits!$H$2:$H$201,Qualifs!$B84,1),"?")</f>
        <v>0</v>
      </c>
      <c r="F84" s="29">
        <v>4</v>
      </c>
      <c r="G84" s="161">
        <f t="shared" si="29"/>
        <v>3E-11</v>
      </c>
      <c r="H84" s="162">
        <f t="shared" si="30"/>
        <v>8.43E-9</v>
      </c>
      <c r="I84" s="163" t="str">
        <f t="shared" si="31"/>
        <v>nc</v>
      </c>
      <c r="J84" s="33"/>
      <c r="K84" s="34"/>
      <c r="L84" s="34"/>
      <c r="M84" s="165">
        <f t="shared" si="32"/>
        <v>3.0000000000000001E-12</v>
      </c>
      <c r="N84" s="33"/>
      <c r="O84" s="34"/>
      <c r="P84" s="34"/>
      <c r="Q84" s="165">
        <f t="shared" si="33"/>
        <v>3.0000000000000001E-12</v>
      </c>
      <c r="R84" s="33"/>
      <c r="S84" s="34"/>
      <c r="T84" s="34"/>
      <c r="U84" s="165">
        <f t="shared" si="34"/>
        <v>3.0000000000000001E-12</v>
      </c>
      <c r="V84" s="33"/>
      <c r="W84" s="34"/>
      <c r="X84" s="34"/>
      <c r="Y84" s="165">
        <f t="shared" si="35"/>
        <v>3.0000000000000001E-12</v>
      </c>
      <c r="Z84" s="33"/>
      <c r="AA84" s="34"/>
      <c r="AB84" s="34"/>
      <c r="AC84" s="165">
        <f t="shared" si="36"/>
        <v>3.0000000000000001E-12</v>
      </c>
      <c r="AD84" s="33"/>
      <c r="AE84" s="34"/>
      <c r="AF84" s="34"/>
      <c r="AG84" s="165">
        <f t="shared" si="37"/>
        <v>3.0000000000000001E-12</v>
      </c>
      <c r="AH84" s="33"/>
      <c r="AI84" s="34"/>
      <c r="AJ84" s="34"/>
      <c r="AK84" s="165">
        <f t="shared" si="38"/>
        <v>3.0000000000000001E-12</v>
      </c>
      <c r="AL84" s="33"/>
      <c r="AM84" s="34"/>
      <c r="AN84" s="34"/>
      <c r="AO84" s="165">
        <f t="shared" si="39"/>
        <v>3.0000000000000001E-12</v>
      </c>
      <c r="AP84" s="33"/>
      <c r="AQ84" s="34"/>
      <c r="AR84" s="34"/>
      <c r="AS84" s="165">
        <f t="shared" si="40"/>
        <v>3.0000000000000001E-12</v>
      </c>
      <c r="AT84" s="33"/>
      <c r="AU84" s="34"/>
      <c r="AV84" s="34"/>
      <c r="AW84" s="165">
        <f t="shared" si="41"/>
        <v>3.0000000000000001E-12</v>
      </c>
      <c r="AX84" s="154">
        <v>4</v>
      </c>
    </row>
    <row r="85" spans="1:50" ht="16.5" hidden="1" customHeight="1" x14ac:dyDescent="0.2">
      <c r="A85" s="153">
        <v>405</v>
      </c>
      <c r="B85" s="153">
        <f>IFERROR(MATCH(A85,Inscrits!$L$2:$L$201,0),"?")</f>
        <v>77</v>
      </c>
      <c r="C85" s="28" t="str">
        <f>IFERROR(INDEX(Inscrits!$M$2:$M$201,Qualifs!$B85,1),"?")</f>
        <v/>
      </c>
      <c r="D85" s="160">
        <f>IFERROR(INDEX(Inscrits!$E$2:$E$201,Qualifs!$B85,1),"?")</f>
        <v>0</v>
      </c>
      <c r="E85" s="160">
        <f>IFERROR(INDEX(Inscrits!$H$2:$H$201,Qualifs!$B85,1),"?")</f>
        <v>0</v>
      </c>
      <c r="F85" s="29">
        <v>5</v>
      </c>
      <c r="G85" s="161">
        <f t="shared" si="29"/>
        <v>3E-11</v>
      </c>
      <c r="H85" s="162">
        <f t="shared" si="30"/>
        <v>8.5299999999999993E-9</v>
      </c>
      <c r="I85" s="163" t="str">
        <f t="shared" si="31"/>
        <v>nc</v>
      </c>
      <c r="J85" s="30"/>
      <c r="K85" s="31"/>
      <c r="L85" s="31"/>
      <c r="M85" s="164">
        <f t="shared" si="32"/>
        <v>3.0000000000000001E-12</v>
      </c>
      <c r="N85" s="30"/>
      <c r="O85" s="31"/>
      <c r="P85" s="31"/>
      <c r="Q85" s="164">
        <f t="shared" si="33"/>
        <v>3.0000000000000001E-12</v>
      </c>
      <c r="R85" s="30"/>
      <c r="S85" s="31"/>
      <c r="T85" s="31"/>
      <c r="U85" s="164">
        <f t="shared" si="34"/>
        <v>3.0000000000000001E-12</v>
      </c>
      <c r="V85" s="30"/>
      <c r="W85" s="31"/>
      <c r="X85" s="31"/>
      <c r="Y85" s="164">
        <f t="shared" si="35"/>
        <v>3.0000000000000001E-12</v>
      </c>
      <c r="Z85" s="30"/>
      <c r="AA85" s="31"/>
      <c r="AB85" s="31"/>
      <c r="AC85" s="164">
        <f t="shared" si="36"/>
        <v>3.0000000000000001E-12</v>
      </c>
      <c r="AD85" s="30"/>
      <c r="AE85" s="31"/>
      <c r="AF85" s="31"/>
      <c r="AG85" s="164">
        <f t="shared" si="37"/>
        <v>3.0000000000000001E-12</v>
      </c>
      <c r="AH85" s="30"/>
      <c r="AI85" s="31"/>
      <c r="AJ85" s="31"/>
      <c r="AK85" s="164">
        <f t="shared" si="38"/>
        <v>3.0000000000000001E-12</v>
      </c>
      <c r="AL85" s="30"/>
      <c r="AM85" s="31"/>
      <c r="AN85" s="31"/>
      <c r="AO85" s="164">
        <f t="shared" si="39"/>
        <v>3.0000000000000001E-12</v>
      </c>
      <c r="AP85" s="30"/>
      <c r="AQ85" s="31"/>
      <c r="AR85" s="31"/>
      <c r="AS85" s="164">
        <f t="shared" si="40"/>
        <v>3.0000000000000001E-12</v>
      </c>
      <c r="AT85" s="30"/>
      <c r="AU85" s="31"/>
      <c r="AV85" s="31"/>
      <c r="AW85" s="164">
        <f t="shared" si="41"/>
        <v>3.0000000000000001E-12</v>
      </c>
      <c r="AX85" s="154">
        <v>5</v>
      </c>
    </row>
    <row r="86" spans="1:50" ht="16.5" hidden="1" customHeight="1" thickBot="1" x14ac:dyDescent="0.25">
      <c r="A86" s="153">
        <v>406</v>
      </c>
      <c r="B86" s="153">
        <f>IFERROR(MATCH(A86,Inscrits!$L$2:$L$201,0),"?")</f>
        <v>78</v>
      </c>
      <c r="C86" s="28" t="str">
        <f>IFERROR(INDEX(Inscrits!$M$2:$M$201,Qualifs!$B86,1),"?")</f>
        <v/>
      </c>
      <c r="D86" s="160">
        <f>IFERROR(INDEX(Inscrits!$E$2:$E$201,Qualifs!$B86,1),"?")</f>
        <v>0</v>
      </c>
      <c r="E86" s="160">
        <f>IFERROR(INDEX(Inscrits!$H$2:$H$201,Qualifs!$B86,1),"?")</f>
        <v>0</v>
      </c>
      <c r="F86" s="29">
        <v>6</v>
      </c>
      <c r="G86" s="161">
        <f t="shared" si="29"/>
        <v>3E-11</v>
      </c>
      <c r="H86" s="162">
        <f t="shared" si="30"/>
        <v>8.6299999999999985E-9</v>
      </c>
      <c r="I86" s="163" t="str">
        <f t="shared" si="31"/>
        <v>nc</v>
      </c>
      <c r="J86" s="33"/>
      <c r="K86" s="34"/>
      <c r="L86" s="34"/>
      <c r="M86" s="165">
        <f t="shared" si="32"/>
        <v>3.0000000000000001E-12</v>
      </c>
      <c r="N86" s="33"/>
      <c r="O86" s="34"/>
      <c r="P86" s="34"/>
      <c r="Q86" s="165">
        <f t="shared" si="33"/>
        <v>3.0000000000000001E-12</v>
      </c>
      <c r="R86" s="33"/>
      <c r="S86" s="34"/>
      <c r="T86" s="34"/>
      <c r="U86" s="165">
        <f t="shared" si="34"/>
        <v>3.0000000000000001E-12</v>
      </c>
      <c r="V86" s="33"/>
      <c r="W86" s="34"/>
      <c r="X86" s="34"/>
      <c r="Y86" s="165">
        <f t="shared" si="35"/>
        <v>3.0000000000000001E-12</v>
      </c>
      <c r="Z86" s="33"/>
      <c r="AA86" s="34"/>
      <c r="AB86" s="34"/>
      <c r="AC86" s="165">
        <f t="shared" si="36"/>
        <v>3.0000000000000001E-12</v>
      </c>
      <c r="AD86" s="33"/>
      <c r="AE86" s="34"/>
      <c r="AF86" s="34"/>
      <c r="AG86" s="165">
        <f t="shared" si="37"/>
        <v>3.0000000000000001E-12</v>
      </c>
      <c r="AH86" s="33"/>
      <c r="AI86" s="34"/>
      <c r="AJ86" s="34"/>
      <c r="AK86" s="165">
        <f t="shared" si="38"/>
        <v>3.0000000000000001E-12</v>
      </c>
      <c r="AL86" s="33"/>
      <c r="AM86" s="34"/>
      <c r="AN86" s="34"/>
      <c r="AO86" s="165">
        <f t="shared" si="39"/>
        <v>3.0000000000000001E-12</v>
      </c>
      <c r="AP86" s="33"/>
      <c r="AQ86" s="34"/>
      <c r="AR86" s="34"/>
      <c r="AS86" s="165">
        <f t="shared" si="40"/>
        <v>3.0000000000000001E-12</v>
      </c>
      <c r="AT86" s="33"/>
      <c r="AU86" s="34"/>
      <c r="AV86" s="34"/>
      <c r="AW86" s="165">
        <f t="shared" si="41"/>
        <v>3.0000000000000001E-12</v>
      </c>
      <c r="AX86" s="154">
        <v>6</v>
      </c>
    </row>
    <row r="87" spans="1:50" ht="16.5" hidden="1" customHeight="1" x14ac:dyDescent="0.2">
      <c r="A87" s="153">
        <v>407</v>
      </c>
      <c r="B87" s="153">
        <f>IFERROR(MATCH(A87,Inscrits!$L$2:$L$201,0),"?")</f>
        <v>79</v>
      </c>
      <c r="C87" s="28" t="str">
        <f>IFERROR(INDEX(Inscrits!$M$2:$M$201,Qualifs!$B87,1),"?")</f>
        <v/>
      </c>
      <c r="D87" s="160">
        <f>IFERROR(INDEX(Inscrits!$E$2:$E$201,Qualifs!$B87,1),"?")</f>
        <v>0</v>
      </c>
      <c r="E87" s="160">
        <f>IFERROR(INDEX(Inscrits!$H$2:$H$201,Qualifs!$B87,1),"?")</f>
        <v>0</v>
      </c>
      <c r="F87" s="29">
        <v>7</v>
      </c>
      <c r="G87" s="161">
        <f t="shared" si="29"/>
        <v>3E-11</v>
      </c>
      <c r="H87" s="162">
        <f t="shared" si="30"/>
        <v>8.7299999999999994E-9</v>
      </c>
      <c r="I87" s="163" t="str">
        <f t="shared" si="31"/>
        <v>nc</v>
      </c>
      <c r="J87" s="30"/>
      <c r="K87" s="31"/>
      <c r="L87" s="31"/>
      <c r="M87" s="164">
        <f t="shared" si="32"/>
        <v>3.0000000000000001E-12</v>
      </c>
      <c r="N87" s="30"/>
      <c r="O87" s="31"/>
      <c r="P87" s="31"/>
      <c r="Q87" s="164">
        <f t="shared" si="33"/>
        <v>3.0000000000000001E-12</v>
      </c>
      <c r="R87" s="30"/>
      <c r="S87" s="31"/>
      <c r="T87" s="31"/>
      <c r="U87" s="164">
        <f t="shared" si="34"/>
        <v>3.0000000000000001E-12</v>
      </c>
      <c r="V87" s="30"/>
      <c r="W87" s="31"/>
      <c r="X87" s="31"/>
      <c r="Y87" s="164">
        <f t="shared" si="35"/>
        <v>3.0000000000000001E-12</v>
      </c>
      <c r="Z87" s="30"/>
      <c r="AA87" s="31"/>
      <c r="AB87" s="31"/>
      <c r="AC87" s="164">
        <f t="shared" si="36"/>
        <v>3.0000000000000001E-12</v>
      </c>
      <c r="AD87" s="30"/>
      <c r="AE87" s="31"/>
      <c r="AF87" s="31"/>
      <c r="AG87" s="164">
        <f t="shared" si="37"/>
        <v>3.0000000000000001E-12</v>
      </c>
      <c r="AH87" s="30"/>
      <c r="AI87" s="31"/>
      <c r="AJ87" s="31"/>
      <c r="AK87" s="164">
        <f t="shared" si="38"/>
        <v>3.0000000000000001E-12</v>
      </c>
      <c r="AL87" s="30"/>
      <c r="AM87" s="31"/>
      <c r="AN87" s="31"/>
      <c r="AO87" s="164">
        <f t="shared" si="39"/>
        <v>3.0000000000000001E-12</v>
      </c>
      <c r="AP87" s="30"/>
      <c r="AQ87" s="31"/>
      <c r="AR87" s="31"/>
      <c r="AS87" s="164">
        <f t="shared" si="40"/>
        <v>3.0000000000000001E-12</v>
      </c>
      <c r="AT87" s="30"/>
      <c r="AU87" s="31"/>
      <c r="AV87" s="31"/>
      <c r="AW87" s="164">
        <f t="shared" si="41"/>
        <v>3.0000000000000001E-12</v>
      </c>
      <c r="AX87" s="154">
        <v>7</v>
      </c>
    </row>
    <row r="88" spans="1:50" ht="16.5" hidden="1" customHeight="1" thickBot="1" x14ac:dyDescent="0.25">
      <c r="A88" s="153">
        <v>408</v>
      </c>
      <c r="B88" s="153">
        <f>IFERROR(MATCH(A88,Inscrits!$L$2:$L$201,0),"?")</f>
        <v>80</v>
      </c>
      <c r="C88" s="28" t="str">
        <f>IFERROR(INDEX(Inscrits!$M$2:$M$201,Qualifs!$B88,1),"?")</f>
        <v/>
      </c>
      <c r="D88" s="160">
        <f>IFERROR(INDEX(Inscrits!$E$2:$E$201,Qualifs!$B88,1),"?")</f>
        <v>0</v>
      </c>
      <c r="E88" s="160">
        <f>IFERROR(INDEX(Inscrits!$H$2:$H$201,Qualifs!$B88,1),"?")</f>
        <v>0</v>
      </c>
      <c r="F88" s="29">
        <v>8</v>
      </c>
      <c r="G88" s="161">
        <f t="shared" si="29"/>
        <v>3E-11</v>
      </c>
      <c r="H88" s="162">
        <f t="shared" si="30"/>
        <v>8.8299999999999987E-9</v>
      </c>
      <c r="I88" s="163" t="str">
        <f t="shared" si="31"/>
        <v>nc</v>
      </c>
      <c r="J88" s="33"/>
      <c r="K88" s="34"/>
      <c r="L88" s="34"/>
      <c r="M88" s="165">
        <f t="shared" si="32"/>
        <v>3.0000000000000001E-12</v>
      </c>
      <c r="N88" s="33"/>
      <c r="O88" s="34"/>
      <c r="P88" s="34"/>
      <c r="Q88" s="165">
        <f t="shared" si="33"/>
        <v>3.0000000000000001E-12</v>
      </c>
      <c r="R88" s="33"/>
      <c r="S88" s="34"/>
      <c r="T88" s="34"/>
      <c r="U88" s="165">
        <f t="shared" si="34"/>
        <v>3.0000000000000001E-12</v>
      </c>
      <c r="V88" s="33"/>
      <c r="W88" s="34"/>
      <c r="X88" s="34"/>
      <c r="Y88" s="165">
        <f t="shared" si="35"/>
        <v>3.0000000000000001E-12</v>
      </c>
      <c r="Z88" s="33"/>
      <c r="AA88" s="34"/>
      <c r="AB88" s="34"/>
      <c r="AC88" s="165">
        <f t="shared" si="36"/>
        <v>3.0000000000000001E-12</v>
      </c>
      <c r="AD88" s="33"/>
      <c r="AE88" s="34"/>
      <c r="AF88" s="34"/>
      <c r="AG88" s="165">
        <f t="shared" si="37"/>
        <v>3.0000000000000001E-12</v>
      </c>
      <c r="AH88" s="33"/>
      <c r="AI88" s="34"/>
      <c r="AJ88" s="34"/>
      <c r="AK88" s="165">
        <f t="shared" si="38"/>
        <v>3.0000000000000001E-12</v>
      </c>
      <c r="AL88" s="33"/>
      <c r="AM88" s="34"/>
      <c r="AN88" s="34"/>
      <c r="AO88" s="165">
        <f t="shared" si="39"/>
        <v>3.0000000000000001E-12</v>
      </c>
      <c r="AP88" s="33"/>
      <c r="AQ88" s="34"/>
      <c r="AR88" s="34"/>
      <c r="AS88" s="165">
        <f t="shared" si="40"/>
        <v>3.0000000000000001E-12</v>
      </c>
      <c r="AT88" s="33"/>
      <c r="AU88" s="34"/>
      <c r="AV88" s="34"/>
      <c r="AW88" s="165">
        <f t="shared" si="41"/>
        <v>3.0000000000000001E-12</v>
      </c>
      <c r="AX88" s="154">
        <v>8</v>
      </c>
    </row>
    <row r="89" spans="1:50" ht="16.5" hidden="1" customHeight="1" x14ac:dyDescent="0.2">
      <c r="A89" s="153">
        <v>409</v>
      </c>
      <c r="B89" s="153">
        <f>IFERROR(MATCH(A89,Inscrits!$L$2:$L$201,0),"?")</f>
        <v>81</v>
      </c>
      <c r="C89" s="28" t="str">
        <f>IFERROR(INDEX(Inscrits!$M$2:$M$201,Qualifs!$B89,1),"?")</f>
        <v/>
      </c>
      <c r="D89" s="160">
        <f>IFERROR(INDEX(Inscrits!$E$2:$E$201,Qualifs!$B89,1),"?")</f>
        <v>0</v>
      </c>
      <c r="E89" s="160">
        <f>IFERROR(INDEX(Inscrits!$H$2:$H$201,Qualifs!$B89,1),"?")</f>
        <v>0</v>
      </c>
      <c r="F89" s="29">
        <v>9</v>
      </c>
      <c r="G89" s="161">
        <f t="shared" si="29"/>
        <v>3E-11</v>
      </c>
      <c r="H89" s="162">
        <f t="shared" si="30"/>
        <v>8.9299999999999996E-9</v>
      </c>
      <c r="I89" s="163" t="str">
        <f t="shared" si="31"/>
        <v>nc</v>
      </c>
      <c r="J89" s="30"/>
      <c r="K89" s="31"/>
      <c r="L89" s="31"/>
      <c r="M89" s="164">
        <f t="shared" si="32"/>
        <v>3.0000000000000001E-12</v>
      </c>
      <c r="N89" s="30"/>
      <c r="O89" s="31"/>
      <c r="P89" s="31"/>
      <c r="Q89" s="164">
        <f t="shared" si="33"/>
        <v>3.0000000000000001E-12</v>
      </c>
      <c r="R89" s="30"/>
      <c r="S89" s="31"/>
      <c r="T89" s="31"/>
      <c r="U89" s="164">
        <f t="shared" si="34"/>
        <v>3.0000000000000001E-12</v>
      </c>
      <c r="V89" s="30"/>
      <c r="W89" s="31"/>
      <c r="X89" s="31"/>
      <c r="Y89" s="164">
        <f t="shared" si="35"/>
        <v>3.0000000000000001E-12</v>
      </c>
      <c r="Z89" s="30"/>
      <c r="AA89" s="31"/>
      <c r="AB89" s="31"/>
      <c r="AC89" s="164">
        <f t="shared" si="36"/>
        <v>3.0000000000000001E-12</v>
      </c>
      <c r="AD89" s="30"/>
      <c r="AE89" s="31"/>
      <c r="AF89" s="31"/>
      <c r="AG89" s="164">
        <f t="shared" si="37"/>
        <v>3.0000000000000001E-12</v>
      </c>
      <c r="AH89" s="30"/>
      <c r="AI89" s="31"/>
      <c r="AJ89" s="31"/>
      <c r="AK89" s="164">
        <f t="shared" si="38"/>
        <v>3.0000000000000001E-12</v>
      </c>
      <c r="AL89" s="30"/>
      <c r="AM89" s="31"/>
      <c r="AN89" s="31"/>
      <c r="AO89" s="164">
        <f t="shared" si="39"/>
        <v>3.0000000000000001E-12</v>
      </c>
      <c r="AP89" s="30"/>
      <c r="AQ89" s="31"/>
      <c r="AR89" s="31"/>
      <c r="AS89" s="164">
        <f t="shared" si="40"/>
        <v>3.0000000000000001E-12</v>
      </c>
      <c r="AT89" s="30"/>
      <c r="AU89" s="31"/>
      <c r="AV89" s="31"/>
      <c r="AW89" s="164">
        <f t="shared" si="41"/>
        <v>3.0000000000000001E-12</v>
      </c>
      <c r="AX89" s="154">
        <v>9</v>
      </c>
    </row>
    <row r="90" spans="1:50" ht="16.5" hidden="1" customHeight="1" thickBot="1" x14ac:dyDescent="0.25">
      <c r="A90" s="153">
        <v>410</v>
      </c>
      <c r="B90" s="153">
        <f>IFERROR(MATCH(A90,Inscrits!$L$2:$L$201,0),"?")</f>
        <v>82</v>
      </c>
      <c r="C90" s="28" t="str">
        <f>IFERROR(INDEX(Inscrits!$M$2:$M$201,Qualifs!$B90,1),"?")</f>
        <v/>
      </c>
      <c r="D90" s="160">
        <f>IFERROR(INDEX(Inscrits!$E$2:$E$201,Qualifs!$B90,1),"?")</f>
        <v>0</v>
      </c>
      <c r="E90" s="160">
        <f>IFERROR(INDEX(Inscrits!$H$2:$H$201,Qualifs!$B90,1),"?")</f>
        <v>0</v>
      </c>
      <c r="F90" s="29">
        <v>10</v>
      </c>
      <c r="G90" s="161">
        <f t="shared" si="29"/>
        <v>3E-11</v>
      </c>
      <c r="H90" s="162">
        <f t="shared" si="30"/>
        <v>9.0299999999999988E-9</v>
      </c>
      <c r="I90" s="163" t="str">
        <f t="shared" si="31"/>
        <v>nc</v>
      </c>
      <c r="J90" s="33"/>
      <c r="K90" s="34"/>
      <c r="L90" s="34"/>
      <c r="M90" s="165">
        <f t="shared" si="32"/>
        <v>3.0000000000000001E-12</v>
      </c>
      <c r="N90" s="33"/>
      <c r="O90" s="34"/>
      <c r="P90" s="34"/>
      <c r="Q90" s="165">
        <f t="shared" si="33"/>
        <v>3.0000000000000001E-12</v>
      </c>
      <c r="R90" s="33"/>
      <c r="S90" s="34"/>
      <c r="T90" s="34"/>
      <c r="U90" s="165">
        <f t="shared" si="34"/>
        <v>3.0000000000000001E-12</v>
      </c>
      <c r="V90" s="33"/>
      <c r="W90" s="34"/>
      <c r="X90" s="34"/>
      <c r="Y90" s="165">
        <f t="shared" si="35"/>
        <v>3.0000000000000001E-12</v>
      </c>
      <c r="Z90" s="33"/>
      <c r="AA90" s="34"/>
      <c r="AB90" s="34"/>
      <c r="AC90" s="165">
        <f t="shared" si="36"/>
        <v>3.0000000000000001E-12</v>
      </c>
      <c r="AD90" s="33"/>
      <c r="AE90" s="34"/>
      <c r="AF90" s="34"/>
      <c r="AG90" s="165">
        <f t="shared" si="37"/>
        <v>3.0000000000000001E-12</v>
      </c>
      <c r="AH90" s="33"/>
      <c r="AI90" s="34"/>
      <c r="AJ90" s="34"/>
      <c r="AK90" s="165">
        <f t="shared" si="38"/>
        <v>3.0000000000000001E-12</v>
      </c>
      <c r="AL90" s="33"/>
      <c r="AM90" s="34"/>
      <c r="AN90" s="34"/>
      <c r="AO90" s="165">
        <f t="shared" si="39"/>
        <v>3.0000000000000001E-12</v>
      </c>
      <c r="AP90" s="33"/>
      <c r="AQ90" s="34"/>
      <c r="AR90" s="34"/>
      <c r="AS90" s="165">
        <f t="shared" si="40"/>
        <v>3.0000000000000001E-12</v>
      </c>
      <c r="AT90" s="33"/>
      <c r="AU90" s="34"/>
      <c r="AV90" s="34"/>
      <c r="AW90" s="165">
        <f t="shared" si="41"/>
        <v>3.0000000000000001E-12</v>
      </c>
      <c r="AX90" s="154">
        <v>10</v>
      </c>
    </row>
    <row r="91" spans="1:50" ht="16.5" hidden="1" customHeight="1" x14ac:dyDescent="0.2">
      <c r="A91" s="153">
        <v>411</v>
      </c>
      <c r="B91" s="153">
        <f>IFERROR(MATCH(A91,Inscrits!$L$2:$L$201,0),"?")</f>
        <v>83</v>
      </c>
      <c r="C91" s="28" t="str">
        <f>IFERROR(INDEX(Inscrits!$M$2:$M$201,Qualifs!$B91,1),"?")</f>
        <v/>
      </c>
      <c r="D91" s="160">
        <f>IFERROR(INDEX(Inscrits!$E$2:$E$201,Qualifs!$B91,1),"?")</f>
        <v>0</v>
      </c>
      <c r="E91" s="160">
        <f>IFERROR(INDEX(Inscrits!$H$2:$H$201,Qualifs!$B91,1),"?")</f>
        <v>0</v>
      </c>
      <c r="F91" s="29">
        <v>11</v>
      </c>
      <c r="G91" s="161">
        <f t="shared" si="29"/>
        <v>3E-11</v>
      </c>
      <c r="H91" s="162">
        <f t="shared" si="30"/>
        <v>9.1299999999999997E-9</v>
      </c>
      <c r="I91" s="163" t="str">
        <f t="shared" si="31"/>
        <v>nc</v>
      </c>
      <c r="J91" s="30"/>
      <c r="K91" s="31"/>
      <c r="L91" s="31"/>
      <c r="M91" s="164">
        <f t="shared" si="32"/>
        <v>3.0000000000000001E-12</v>
      </c>
      <c r="N91" s="30"/>
      <c r="O91" s="31"/>
      <c r="P91" s="31"/>
      <c r="Q91" s="164">
        <f t="shared" si="33"/>
        <v>3.0000000000000001E-12</v>
      </c>
      <c r="R91" s="30"/>
      <c r="S91" s="31"/>
      <c r="T91" s="31"/>
      <c r="U91" s="164">
        <f t="shared" si="34"/>
        <v>3.0000000000000001E-12</v>
      </c>
      <c r="V91" s="30"/>
      <c r="W91" s="31"/>
      <c r="X91" s="31"/>
      <c r="Y91" s="164">
        <f t="shared" si="35"/>
        <v>3.0000000000000001E-12</v>
      </c>
      <c r="Z91" s="30"/>
      <c r="AA91" s="31"/>
      <c r="AB91" s="31"/>
      <c r="AC91" s="164">
        <f t="shared" si="36"/>
        <v>3.0000000000000001E-12</v>
      </c>
      <c r="AD91" s="30"/>
      <c r="AE91" s="31"/>
      <c r="AF91" s="31"/>
      <c r="AG91" s="164">
        <f t="shared" si="37"/>
        <v>3.0000000000000001E-12</v>
      </c>
      <c r="AH91" s="30"/>
      <c r="AI91" s="31"/>
      <c r="AJ91" s="31"/>
      <c r="AK91" s="164">
        <f t="shared" si="38"/>
        <v>3.0000000000000001E-12</v>
      </c>
      <c r="AL91" s="30"/>
      <c r="AM91" s="31"/>
      <c r="AN91" s="31"/>
      <c r="AO91" s="164">
        <f t="shared" si="39"/>
        <v>3.0000000000000001E-12</v>
      </c>
      <c r="AP91" s="30"/>
      <c r="AQ91" s="31"/>
      <c r="AR91" s="31"/>
      <c r="AS91" s="164">
        <f t="shared" si="40"/>
        <v>3.0000000000000001E-12</v>
      </c>
      <c r="AT91" s="30"/>
      <c r="AU91" s="31"/>
      <c r="AV91" s="31"/>
      <c r="AW91" s="164">
        <f t="shared" si="41"/>
        <v>3.0000000000000001E-12</v>
      </c>
      <c r="AX91" s="154">
        <v>11</v>
      </c>
    </row>
    <row r="92" spans="1:50" ht="16.5" hidden="1" customHeight="1" thickBot="1" x14ac:dyDescent="0.25">
      <c r="A92" s="153">
        <v>412</v>
      </c>
      <c r="B92" s="153">
        <f>IFERROR(MATCH(A92,Inscrits!$L$2:$L$201,0),"?")</f>
        <v>84</v>
      </c>
      <c r="C92" s="28" t="str">
        <f>IFERROR(INDEX(Inscrits!$M$2:$M$201,Qualifs!$B92,1),"?")</f>
        <v/>
      </c>
      <c r="D92" s="160">
        <f>IFERROR(INDEX(Inscrits!$E$2:$E$201,Qualifs!$B92,1),"?")</f>
        <v>0</v>
      </c>
      <c r="E92" s="160">
        <f>IFERROR(INDEX(Inscrits!$H$2:$H$201,Qualifs!$B92,1),"?")</f>
        <v>0</v>
      </c>
      <c r="F92" s="29">
        <v>12</v>
      </c>
      <c r="G92" s="161">
        <f t="shared" si="29"/>
        <v>3E-11</v>
      </c>
      <c r="H92" s="162">
        <f t="shared" si="30"/>
        <v>9.2299999999999989E-9</v>
      </c>
      <c r="I92" s="163" t="str">
        <f t="shared" si="31"/>
        <v>nc</v>
      </c>
      <c r="J92" s="33"/>
      <c r="K92" s="34"/>
      <c r="L92" s="34"/>
      <c r="M92" s="165">
        <f t="shared" si="32"/>
        <v>3.0000000000000001E-12</v>
      </c>
      <c r="N92" s="33"/>
      <c r="O92" s="34"/>
      <c r="P92" s="34"/>
      <c r="Q92" s="165">
        <f t="shared" si="33"/>
        <v>3.0000000000000001E-12</v>
      </c>
      <c r="R92" s="33"/>
      <c r="S92" s="34"/>
      <c r="T92" s="34"/>
      <c r="U92" s="165">
        <f t="shared" si="34"/>
        <v>3.0000000000000001E-12</v>
      </c>
      <c r="V92" s="33"/>
      <c r="W92" s="34"/>
      <c r="X92" s="34"/>
      <c r="Y92" s="165">
        <f t="shared" si="35"/>
        <v>3.0000000000000001E-12</v>
      </c>
      <c r="Z92" s="33"/>
      <c r="AA92" s="34"/>
      <c r="AB92" s="34"/>
      <c r="AC92" s="165">
        <f t="shared" si="36"/>
        <v>3.0000000000000001E-12</v>
      </c>
      <c r="AD92" s="33"/>
      <c r="AE92" s="34"/>
      <c r="AF92" s="34"/>
      <c r="AG92" s="165">
        <f t="shared" si="37"/>
        <v>3.0000000000000001E-12</v>
      </c>
      <c r="AH92" s="33"/>
      <c r="AI92" s="34"/>
      <c r="AJ92" s="34"/>
      <c r="AK92" s="165">
        <f t="shared" si="38"/>
        <v>3.0000000000000001E-12</v>
      </c>
      <c r="AL92" s="33"/>
      <c r="AM92" s="34"/>
      <c r="AN92" s="34"/>
      <c r="AO92" s="165">
        <f t="shared" si="39"/>
        <v>3.0000000000000001E-12</v>
      </c>
      <c r="AP92" s="33"/>
      <c r="AQ92" s="34"/>
      <c r="AR92" s="34"/>
      <c r="AS92" s="165">
        <f t="shared" si="40"/>
        <v>3.0000000000000001E-12</v>
      </c>
      <c r="AT92" s="33"/>
      <c r="AU92" s="34"/>
      <c r="AV92" s="34"/>
      <c r="AW92" s="165">
        <f t="shared" si="41"/>
        <v>3.0000000000000001E-12</v>
      </c>
      <c r="AX92" s="154">
        <v>12</v>
      </c>
    </row>
    <row r="93" spans="1:50" ht="16.5" hidden="1" customHeight="1" x14ac:dyDescent="0.2">
      <c r="A93" s="153">
        <v>413</v>
      </c>
      <c r="B93" s="153">
        <f>IFERROR(MATCH(A93,Inscrits!$L$2:$L$201,0),"?")</f>
        <v>85</v>
      </c>
      <c r="C93" s="28" t="str">
        <f>IFERROR(INDEX(Inscrits!$M$2:$M$201,Qualifs!$B93,1),"?")</f>
        <v/>
      </c>
      <c r="D93" s="160">
        <f>IFERROR(INDEX(Inscrits!$E$2:$E$201,Qualifs!$B93,1),"?")</f>
        <v>0</v>
      </c>
      <c r="E93" s="160">
        <f>IFERROR(INDEX(Inscrits!$H$2:$H$201,Qualifs!$B93,1),"?")</f>
        <v>0</v>
      </c>
      <c r="F93" s="29">
        <v>13</v>
      </c>
      <c r="G93" s="161">
        <f t="shared" si="29"/>
        <v>3E-11</v>
      </c>
      <c r="H93" s="162">
        <f t="shared" si="30"/>
        <v>9.3299999999999998E-9</v>
      </c>
      <c r="I93" s="163" t="str">
        <f t="shared" si="31"/>
        <v>nc</v>
      </c>
      <c r="J93" s="30"/>
      <c r="K93" s="31"/>
      <c r="L93" s="31"/>
      <c r="M93" s="164">
        <f t="shared" si="32"/>
        <v>3.0000000000000001E-12</v>
      </c>
      <c r="N93" s="30"/>
      <c r="O93" s="31"/>
      <c r="P93" s="31"/>
      <c r="Q93" s="164">
        <f t="shared" si="33"/>
        <v>3.0000000000000001E-12</v>
      </c>
      <c r="R93" s="30"/>
      <c r="S93" s="31"/>
      <c r="T93" s="31"/>
      <c r="U93" s="164">
        <f t="shared" si="34"/>
        <v>3.0000000000000001E-12</v>
      </c>
      <c r="V93" s="30"/>
      <c r="W93" s="31"/>
      <c r="X93" s="31"/>
      <c r="Y93" s="164">
        <f t="shared" si="35"/>
        <v>3.0000000000000001E-12</v>
      </c>
      <c r="Z93" s="30"/>
      <c r="AA93" s="31"/>
      <c r="AB93" s="31"/>
      <c r="AC93" s="164">
        <f t="shared" si="36"/>
        <v>3.0000000000000001E-12</v>
      </c>
      <c r="AD93" s="30"/>
      <c r="AE93" s="31"/>
      <c r="AF93" s="31"/>
      <c r="AG93" s="164">
        <f t="shared" si="37"/>
        <v>3.0000000000000001E-12</v>
      </c>
      <c r="AH93" s="30"/>
      <c r="AI93" s="31"/>
      <c r="AJ93" s="31"/>
      <c r="AK93" s="164">
        <f t="shared" si="38"/>
        <v>3.0000000000000001E-12</v>
      </c>
      <c r="AL93" s="30"/>
      <c r="AM93" s="31"/>
      <c r="AN93" s="31"/>
      <c r="AO93" s="164">
        <f t="shared" si="39"/>
        <v>3.0000000000000001E-12</v>
      </c>
      <c r="AP93" s="30"/>
      <c r="AQ93" s="31"/>
      <c r="AR93" s="31"/>
      <c r="AS93" s="164">
        <f t="shared" si="40"/>
        <v>3.0000000000000001E-12</v>
      </c>
      <c r="AT93" s="30"/>
      <c r="AU93" s="31"/>
      <c r="AV93" s="31"/>
      <c r="AW93" s="164">
        <f t="shared" si="41"/>
        <v>3.0000000000000001E-12</v>
      </c>
      <c r="AX93" s="154">
        <v>13</v>
      </c>
    </row>
    <row r="94" spans="1:50" ht="16.5" hidden="1" customHeight="1" thickBot="1" x14ac:dyDescent="0.25">
      <c r="A94" s="153">
        <v>414</v>
      </c>
      <c r="B94" s="153">
        <f>IFERROR(MATCH(A94,Inscrits!$L$2:$L$201,0),"?")</f>
        <v>86</v>
      </c>
      <c r="C94" s="28" t="str">
        <f>IFERROR(INDEX(Inscrits!$M$2:$M$201,Qualifs!$B94,1),"?")</f>
        <v/>
      </c>
      <c r="D94" s="160">
        <f>IFERROR(INDEX(Inscrits!$E$2:$E$201,Qualifs!$B94,1),"?")</f>
        <v>0</v>
      </c>
      <c r="E94" s="160">
        <f>IFERROR(INDEX(Inscrits!$H$2:$H$201,Qualifs!$B94,1),"?")</f>
        <v>0</v>
      </c>
      <c r="F94" s="29">
        <v>14</v>
      </c>
      <c r="G94" s="161">
        <f t="shared" si="29"/>
        <v>3E-11</v>
      </c>
      <c r="H94" s="162">
        <f t="shared" si="30"/>
        <v>9.4299999999999991E-9</v>
      </c>
      <c r="I94" s="163" t="str">
        <f t="shared" si="31"/>
        <v>nc</v>
      </c>
      <c r="J94" s="33"/>
      <c r="K94" s="34"/>
      <c r="L94" s="34"/>
      <c r="M94" s="165">
        <f t="shared" si="32"/>
        <v>3.0000000000000001E-12</v>
      </c>
      <c r="N94" s="33"/>
      <c r="O94" s="34"/>
      <c r="P94" s="34"/>
      <c r="Q94" s="165">
        <f t="shared" si="33"/>
        <v>3.0000000000000001E-12</v>
      </c>
      <c r="R94" s="33"/>
      <c r="S94" s="34"/>
      <c r="T94" s="34"/>
      <c r="U94" s="165">
        <f t="shared" si="34"/>
        <v>3.0000000000000001E-12</v>
      </c>
      <c r="V94" s="33"/>
      <c r="W94" s="34"/>
      <c r="X94" s="34"/>
      <c r="Y94" s="165">
        <f t="shared" si="35"/>
        <v>3.0000000000000001E-12</v>
      </c>
      <c r="Z94" s="33"/>
      <c r="AA94" s="34"/>
      <c r="AB94" s="34"/>
      <c r="AC94" s="165">
        <f t="shared" si="36"/>
        <v>3.0000000000000001E-12</v>
      </c>
      <c r="AD94" s="33"/>
      <c r="AE94" s="34"/>
      <c r="AF94" s="34"/>
      <c r="AG94" s="165">
        <f t="shared" si="37"/>
        <v>3.0000000000000001E-12</v>
      </c>
      <c r="AH94" s="33"/>
      <c r="AI94" s="34"/>
      <c r="AJ94" s="34"/>
      <c r="AK94" s="165">
        <f t="shared" si="38"/>
        <v>3.0000000000000001E-12</v>
      </c>
      <c r="AL94" s="33"/>
      <c r="AM94" s="34"/>
      <c r="AN94" s="34"/>
      <c r="AO94" s="165">
        <f t="shared" si="39"/>
        <v>3.0000000000000001E-12</v>
      </c>
      <c r="AP94" s="33"/>
      <c r="AQ94" s="34"/>
      <c r="AR94" s="34"/>
      <c r="AS94" s="165">
        <f t="shared" si="40"/>
        <v>3.0000000000000001E-12</v>
      </c>
      <c r="AT94" s="33"/>
      <c r="AU94" s="34"/>
      <c r="AV94" s="34"/>
      <c r="AW94" s="165">
        <f t="shared" si="41"/>
        <v>3.0000000000000001E-12</v>
      </c>
      <c r="AX94" s="154">
        <v>14</v>
      </c>
    </row>
    <row r="95" spans="1:50" ht="16.5" hidden="1" customHeight="1" x14ac:dyDescent="0.2">
      <c r="A95" s="153">
        <v>415</v>
      </c>
      <c r="B95" s="153">
        <f>IFERROR(MATCH(A95,Inscrits!$L$2:$L$201,0),"?")</f>
        <v>87</v>
      </c>
      <c r="C95" s="28" t="str">
        <f>IFERROR(INDEX(Inscrits!$M$2:$M$201,Qualifs!$B95,1),"?")</f>
        <v/>
      </c>
      <c r="D95" s="160">
        <f>IFERROR(INDEX(Inscrits!$E$2:$E$201,Qualifs!$B95,1),"?")</f>
        <v>0</v>
      </c>
      <c r="E95" s="160">
        <f>IFERROR(INDEX(Inscrits!$H$2:$H$201,Qualifs!$B95,1),"?")</f>
        <v>0</v>
      </c>
      <c r="F95" s="29">
        <v>15</v>
      </c>
      <c r="G95" s="161">
        <f t="shared" si="29"/>
        <v>3E-11</v>
      </c>
      <c r="H95" s="162">
        <f t="shared" si="30"/>
        <v>9.53E-9</v>
      </c>
      <c r="I95" s="163" t="str">
        <f t="shared" si="31"/>
        <v>nc</v>
      </c>
      <c r="J95" s="30"/>
      <c r="K95" s="31"/>
      <c r="L95" s="31"/>
      <c r="M95" s="164">
        <f t="shared" si="32"/>
        <v>3.0000000000000001E-12</v>
      </c>
      <c r="N95" s="30"/>
      <c r="O95" s="31"/>
      <c r="P95" s="31"/>
      <c r="Q95" s="164">
        <f t="shared" si="33"/>
        <v>3.0000000000000001E-12</v>
      </c>
      <c r="R95" s="30"/>
      <c r="S95" s="31"/>
      <c r="T95" s="31"/>
      <c r="U95" s="164">
        <f t="shared" si="34"/>
        <v>3.0000000000000001E-12</v>
      </c>
      <c r="V95" s="30"/>
      <c r="W95" s="31"/>
      <c r="X95" s="31"/>
      <c r="Y95" s="164">
        <f t="shared" si="35"/>
        <v>3.0000000000000001E-12</v>
      </c>
      <c r="Z95" s="30"/>
      <c r="AA95" s="31"/>
      <c r="AB95" s="31"/>
      <c r="AC95" s="164">
        <f t="shared" si="36"/>
        <v>3.0000000000000001E-12</v>
      </c>
      <c r="AD95" s="30"/>
      <c r="AE95" s="31"/>
      <c r="AF95" s="31"/>
      <c r="AG95" s="164">
        <f t="shared" si="37"/>
        <v>3.0000000000000001E-12</v>
      </c>
      <c r="AH95" s="30"/>
      <c r="AI95" s="31"/>
      <c r="AJ95" s="31"/>
      <c r="AK95" s="164">
        <f t="shared" si="38"/>
        <v>3.0000000000000001E-12</v>
      </c>
      <c r="AL95" s="30"/>
      <c r="AM95" s="31"/>
      <c r="AN95" s="31"/>
      <c r="AO95" s="164">
        <f t="shared" si="39"/>
        <v>3.0000000000000001E-12</v>
      </c>
      <c r="AP95" s="30"/>
      <c r="AQ95" s="31"/>
      <c r="AR95" s="31"/>
      <c r="AS95" s="164">
        <f t="shared" si="40"/>
        <v>3.0000000000000001E-12</v>
      </c>
      <c r="AT95" s="30"/>
      <c r="AU95" s="31"/>
      <c r="AV95" s="31"/>
      <c r="AW95" s="164">
        <f t="shared" si="41"/>
        <v>3.0000000000000001E-12</v>
      </c>
      <c r="AX95" s="154">
        <v>15</v>
      </c>
    </row>
    <row r="96" spans="1:50" ht="16.5" hidden="1" customHeight="1" thickBot="1" x14ac:dyDescent="0.25">
      <c r="A96" s="153">
        <v>416</v>
      </c>
      <c r="B96" s="153">
        <f>IFERROR(MATCH(A96,Inscrits!$L$2:$L$201,0),"?")</f>
        <v>88</v>
      </c>
      <c r="C96" s="28" t="str">
        <f>IFERROR(INDEX(Inscrits!$M$2:$M$201,Qualifs!$B96,1),"?")</f>
        <v/>
      </c>
      <c r="D96" s="160">
        <f>IFERROR(INDEX(Inscrits!$E$2:$E$201,Qualifs!$B96,1),"?")</f>
        <v>0</v>
      </c>
      <c r="E96" s="160">
        <f>IFERROR(INDEX(Inscrits!$H$2:$H$201,Qualifs!$B96,1),"?")</f>
        <v>0</v>
      </c>
      <c r="F96" s="29">
        <v>16</v>
      </c>
      <c r="G96" s="161">
        <f t="shared" si="29"/>
        <v>3E-11</v>
      </c>
      <c r="H96" s="162">
        <f t="shared" si="30"/>
        <v>9.6299999999999992E-9</v>
      </c>
      <c r="I96" s="163" t="str">
        <f t="shared" si="31"/>
        <v>nc</v>
      </c>
      <c r="J96" s="33"/>
      <c r="K96" s="34"/>
      <c r="L96" s="34"/>
      <c r="M96" s="165">
        <f t="shared" si="32"/>
        <v>3.0000000000000001E-12</v>
      </c>
      <c r="N96" s="33"/>
      <c r="O96" s="34"/>
      <c r="P96" s="34"/>
      <c r="Q96" s="165">
        <f t="shared" si="33"/>
        <v>3.0000000000000001E-12</v>
      </c>
      <c r="R96" s="33"/>
      <c r="S96" s="34"/>
      <c r="T96" s="34"/>
      <c r="U96" s="165">
        <f t="shared" si="34"/>
        <v>3.0000000000000001E-12</v>
      </c>
      <c r="V96" s="33"/>
      <c r="W96" s="34"/>
      <c r="X96" s="34"/>
      <c r="Y96" s="165">
        <f t="shared" si="35"/>
        <v>3.0000000000000001E-12</v>
      </c>
      <c r="Z96" s="33"/>
      <c r="AA96" s="34"/>
      <c r="AB96" s="34"/>
      <c r="AC96" s="165">
        <f t="shared" si="36"/>
        <v>3.0000000000000001E-12</v>
      </c>
      <c r="AD96" s="33"/>
      <c r="AE96" s="34"/>
      <c r="AF96" s="34"/>
      <c r="AG96" s="165">
        <f t="shared" si="37"/>
        <v>3.0000000000000001E-12</v>
      </c>
      <c r="AH96" s="33"/>
      <c r="AI96" s="34"/>
      <c r="AJ96" s="34"/>
      <c r="AK96" s="165">
        <f t="shared" si="38"/>
        <v>3.0000000000000001E-12</v>
      </c>
      <c r="AL96" s="33"/>
      <c r="AM96" s="34"/>
      <c r="AN96" s="34"/>
      <c r="AO96" s="165">
        <f t="shared" si="39"/>
        <v>3.0000000000000001E-12</v>
      </c>
      <c r="AP96" s="33"/>
      <c r="AQ96" s="34"/>
      <c r="AR96" s="34"/>
      <c r="AS96" s="165">
        <f t="shared" si="40"/>
        <v>3.0000000000000001E-12</v>
      </c>
      <c r="AT96" s="33"/>
      <c r="AU96" s="34"/>
      <c r="AV96" s="34"/>
      <c r="AW96" s="165">
        <f t="shared" si="41"/>
        <v>3.0000000000000001E-12</v>
      </c>
      <c r="AX96" s="154">
        <v>16</v>
      </c>
    </row>
    <row r="97" spans="1:50" ht="16.5" hidden="1" customHeight="1" x14ac:dyDescent="0.2">
      <c r="A97" s="153">
        <v>417</v>
      </c>
      <c r="B97" s="153">
        <f>IFERROR(MATCH(A97,Inscrits!$L$2:$L$201,0),"?")</f>
        <v>89</v>
      </c>
      <c r="C97" s="28" t="str">
        <f>IFERROR(INDEX(Inscrits!$M$2:$M$201,Qualifs!$B97,1),"?")</f>
        <v/>
      </c>
      <c r="D97" s="160">
        <f>IFERROR(INDEX(Inscrits!$E$2:$E$201,Qualifs!$B97,1),"?")</f>
        <v>0</v>
      </c>
      <c r="E97" s="160">
        <f>IFERROR(INDEX(Inscrits!$H$2:$H$201,Qualifs!$B97,1),"?")</f>
        <v>0</v>
      </c>
      <c r="F97" s="29">
        <v>17</v>
      </c>
      <c r="G97" s="161">
        <f t="shared" si="29"/>
        <v>3E-11</v>
      </c>
      <c r="H97" s="162">
        <f t="shared" si="30"/>
        <v>9.7299999999999985E-9</v>
      </c>
      <c r="I97" s="163" t="str">
        <f t="shared" si="31"/>
        <v>nc</v>
      </c>
      <c r="J97" s="30"/>
      <c r="K97" s="31"/>
      <c r="L97" s="31"/>
      <c r="M97" s="164">
        <f t="shared" si="32"/>
        <v>3.0000000000000001E-12</v>
      </c>
      <c r="N97" s="30"/>
      <c r="O97" s="31"/>
      <c r="P97" s="31"/>
      <c r="Q97" s="164">
        <f t="shared" si="33"/>
        <v>3.0000000000000001E-12</v>
      </c>
      <c r="R97" s="30"/>
      <c r="S97" s="31"/>
      <c r="T97" s="31"/>
      <c r="U97" s="164">
        <f t="shared" si="34"/>
        <v>3.0000000000000001E-12</v>
      </c>
      <c r="V97" s="30"/>
      <c r="W97" s="31"/>
      <c r="X97" s="31"/>
      <c r="Y97" s="164">
        <f t="shared" si="35"/>
        <v>3.0000000000000001E-12</v>
      </c>
      <c r="Z97" s="30"/>
      <c r="AA97" s="31"/>
      <c r="AB97" s="31"/>
      <c r="AC97" s="164">
        <f t="shared" si="36"/>
        <v>3.0000000000000001E-12</v>
      </c>
      <c r="AD97" s="30"/>
      <c r="AE97" s="31"/>
      <c r="AF97" s="31"/>
      <c r="AG97" s="164">
        <f t="shared" si="37"/>
        <v>3.0000000000000001E-12</v>
      </c>
      <c r="AH97" s="30"/>
      <c r="AI97" s="31"/>
      <c r="AJ97" s="31"/>
      <c r="AK97" s="164">
        <f t="shared" si="38"/>
        <v>3.0000000000000001E-12</v>
      </c>
      <c r="AL97" s="30"/>
      <c r="AM97" s="31"/>
      <c r="AN97" s="31"/>
      <c r="AO97" s="164">
        <f t="shared" si="39"/>
        <v>3.0000000000000001E-12</v>
      </c>
      <c r="AP97" s="30"/>
      <c r="AQ97" s="31"/>
      <c r="AR97" s="31"/>
      <c r="AS97" s="164">
        <f t="shared" si="40"/>
        <v>3.0000000000000001E-12</v>
      </c>
      <c r="AT97" s="30"/>
      <c r="AU97" s="31"/>
      <c r="AV97" s="31"/>
      <c r="AW97" s="164">
        <f t="shared" si="41"/>
        <v>3.0000000000000001E-12</v>
      </c>
      <c r="AX97" s="154">
        <v>17</v>
      </c>
    </row>
    <row r="98" spans="1:50" ht="16.5" hidden="1" customHeight="1" thickBot="1" x14ac:dyDescent="0.25">
      <c r="A98" s="153">
        <v>418</v>
      </c>
      <c r="B98" s="153">
        <f>IFERROR(MATCH(A98,Inscrits!$L$2:$L$201,0),"?")</f>
        <v>90</v>
      </c>
      <c r="C98" s="28" t="str">
        <f>IFERROR(INDEX(Inscrits!$M$2:$M$201,Qualifs!$B98,1),"?")</f>
        <v/>
      </c>
      <c r="D98" s="160">
        <f>IFERROR(INDEX(Inscrits!$E$2:$E$201,Qualifs!$B98,1),"?")</f>
        <v>0</v>
      </c>
      <c r="E98" s="160">
        <f>IFERROR(INDEX(Inscrits!$H$2:$H$201,Qualifs!$B98,1),"?")</f>
        <v>0</v>
      </c>
      <c r="F98" s="29">
        <v>18</v>
      </c>
      <c r="G98" s="161">
        <f t="shared" si="29"/>
        <v>3E-11</v>
      </c>
      <c r="H98" s="162">
        <f t="shared" si="30"/>
        <v>9.8299999999999993E-9</v>
      </c>
      <c r="I98" s="163" t="str">
        <f t="shared" si="31"/>
        <v>nc</v>
      </c>
      <c r="J98" s="33"/>
      <c r="K98" s="34"/>
      <c r="L98" s="34"/>
      <c r="M98" s="165">
        <f t="shared" si="32"/>
        <v>3.0000000000000001E-12</v>
      </c>
      <c r="N98" s="33"/>
      <c r="O98" s="34"/>
      <c r="P98" s="34"/>
      <c r="Q98" s="165">
        <f t="shared" si="33"/>
        <v>3.0000000000000001E-12</v>
      </c>
      <c r="R98" s="33"/>
      <c r="S98" s="34"/>
      <c r="T98" s="34"/>
      <c r="U98" s="165">
        <f t="shared" si="34"/>
        <v>3.0000000000000001E-12</v>
      </c>
      <c r="V98" s="33"/>
      <c r="W98" s="34"/>
      <c r="X98" s="34"/>
      <c r="Y98" s="165">
        <f t="shared" si="35"/>
        <v>3.0000000000000001E-12</v>
      </c>
      <c r="Z98" s="33"/>
      <c r="AA98" s="34"/>
      <c r="AB98" s="34"/>
      <c r="AC98" s="165">
        <f t="shared" si="36"/>
        <v>3.0000000000000001E-12</v>
      </c>
      <c r="AD98" s="33"/>
      <c r="AE98" s="34"/>
      <c r="AF98" s="34"/>
      <c r="AG98" s="165">
        <f t="shared" si="37"/>
        <v>3.0000000000000001E-12</v>
      </c>
      <c r="AH98" s="33"/>
      <c r="AI98" s="34"/>
      <c r="AJ98" s="34"/>
      <c r="AK98" s="165">
        <f t="shared" si="38"/>
        <v>3.0000000000000001E-12</v>
      </c>
      <c r="AL98" s="33"/>
      <c r="AM98" s="34"/>
      <c r="AN98" s="34"/>
      <c r="AO98" s="165">
        <f t="shared" si="39"/>
        <v>3.0000000000000001E-12</v>
      </c>
      <c r="AP98" s="33"/>
      <c r="AQ98" s="34"/>
      <c r="AR98" s="34"/>
      <c r="AS98" s="165">
        <f t="shared" si="40"/>
        <v>3.0000000000000001E-12</v>
      </c>
      <c r="AT98" s="33"/>
      <c r="AU98" s="34"/>
      <c r="AV98" s="34"/>
      <c r="AW98" s="165">
        <f t="shared" si="41"/>
        <v>3.0000000000000001E-12</v>
      </c>
      <c r="AX98" s="154">
        <v>18</v>
      </c>
    </row>
    <row r="99" spans="1:50" ht="16.5" hidden="1" customHeight="1" x14ac:dyDescent="0.2">
      <c r="A99" s="153">
        <v>419</v>
      </c>
      <c r="B99" s="153">
        <f>IFERROR(MATCH(A99,Inscrits!$L$2:$L$201,0),"?")</f>
        <v>91</v>
      </c>
      <c r="C99" s="28" t="str">
        <f>IFERROR(INDEX(Inscrits!$M$2:$M$201,Qualifs!$B99,1),"?")</f>
        <v/>
      </c>
      <c r="D99" s="160">
        <f>IFERROR(INDEX(Inscrits!$E$2:$E$201,Qualifs!$B99,1),"?")</f>
        <v>0</v>
      </c>
      <c r="E99" s="160">
        <f>IFERROR(INDEX(Inscrits!$H$2:$H$201,Qualifs!$B99,1),"?")</f>
        <v>0</v>
      </c>
      <c r="F99" s="29">
        <v>19</v>
      </c>
      <c r="G99" s="161">
        <f t="shared" si="29"/>
        <v>3E-11</v>
      </c>
      <c r="H99" s="162">
        <f t="shared" si="30"/>
        <v>9.9299999999999986E-9</v>
      </c>
      <c r="I99" s="163" t="str">
        <f t="shared" si="31"/>
        <v>nc</v>
      </c>
      <c r="J99" s="30"/>
      <c r="K99" s="31"/>
      <c r="L99" s="31"/>
      <c r="M99" s="164">
        <f t="shared" si="32"/>
        <v>3.0000000000000001E-12</v>
      </c>
      <c r="N99" s="30"/>
      <c r="O99" s="31"/>
      <c r="P99" s="31"/>
      <c r="Q99" s="164">
        <f t="shared" si="33"/>
        <v>3.0000000000000001E-12</v>
      </c>
      <c r="R99" s="30"/>
      <c r="S99" s="31"/>
      <c r="T99" s="31"/>
      <c r="U99" s="164">
        <f t="shared" si="34"/>
        <v>3.0000000000000001E-12</v>
      </c>
      <c r="V99" s="30"/>
      <c r="W99" s="31"/>
      <c r="X99" s="31"/>
      <c r="Y99" s="164">
        <f t="shared" si="35"/>
        <v>3.0000000000000001E-12</v>
      </c>
      <c r="Z99" s="30"/>
      <c r="AA99" s="31"/>
      <c r="AB99" s="31"/>
      <c r="AC99" s="164">
        <f t="shared" si="36"/>
        <v>3.0000000000000001E-12</v>
      </c>
      <c r="AD99" s="30"/>
      <c r="AE99" s="31"/>
      <c r="AF99" s="31"/>
      <c r="AG99" s="164">
        <f t="shared" si="37"/>
        <v>3.0000000000000001E-12</v>
      </c>
      <c r="AH99" s="30"/>
      <c r="AI99" s="31"/>
      <c r="AJ99" s="31"/>
      <c r="AK99" s="164">
        <f t="shared" si="38"/>
        <v>3.0000000000000001E-12</v>
      </c>
      <c r="AL99" s="30"/>
      <c r="AM99" s="31"/>
      <c r="AN99" s="31"/>
      <c r="AO99" s="164">
        <f t="shared" si="39"/>
        <v>3.0000000000000001E-12</v>
      </c>
      <c r="AP99" s="30"/>
      <c r="AQ99" s="31"/>
      <c r="AR99" s="31"/>
      <c r="AS99" s="164">
        <f t="shared" si="40"/>
        <v>3.0000000000000001E-12</v>
      </c>
      <c r="AT99" s="30"/>
      <c r="AU99" s="31"/>
      <c r="AV99" s="31"/>
      <c r="AW99" s="164">
        <f t="shared" si="41"/>
        <v>3.0000000000000001E-12</v>
      </c>
      <c r="AX99" s="154">
        <v>19</v>
      </c>
    </row>
    <row r="100" spans="1:50" ht="16.5" hidden="1" customHeight="1" thickBot="1" x14ac:dyDescent="0.25">
      <c r="A100" s="153">
        <v>420</v>
      </c>
      <c r="B100" s="153">
        <f>IFERROR(MATCH(A100,Inscrits!$L$2:$L$201,0),"?")</f>
        <v>92</v>
      </c>
      <c r="C100" s="28" t="str">
        <f>IFERROR(INDEX(Inscrits!$M$2:$M$201,Qualifs!$B100,1),"?")</f>
        <v/>
      </c>
      <c r="D100" s="160">
        <f>IFERROR(INDEX(Inscrits!$E$2:$E$201,Qualifs!$B100,1),"?")</f>
        <v>0</v>
      </c>
      <c r="E100" s="160">
        <f>IFERROR(INDEX(Inscrits!$H$2:$H$201,Qualifs!$B100,1),"?")</f>
        <v>0</v>
      </c>
      <c r="F100" s="29">
        <v>20</v>
      </c>
      <c r="G100" s="161">
        <f t="shared" si="29"/>
        <v>3E-11</v>
      </c>
      <c r="H100" s="162">
        <f t="shared" si="30"/>
        <v>1.0029999999999999E-8</v>
      </c>
      <c r="I100" s="163" t="str">
        <f t="shared" si="31"/>
        <v>nc</v>
      </c>
      <c r="J100" s="33"/>
      <c r="K100" s="34"/>
      <c r="L100" s="34"/>
      <c r="M100" s="165">
        <f t="shared" si="32"/>
        <v>3.0000000000000001E-12</v>
      </c>
      <c r="N100" s="33"/>
      <c r="O100" s="34"/>
      <c r="P100" s="34"/>
      <c r="Q100" s="165">
        <f t="shared" si="33"/>
        <v>3.0000000000000001E-12</v>
      </c>
      <c r="R100" s="33"/>
      <c r="S100" s="34"/>
      <c r="T100" s="34"/>
      <c r="U100" s="165">
        <f t="shared" si="34"/>
        <v>3.0000000000000001E-12</v>
      </c>
      <c r="V100" s="33"/>
      <c r="W100" s="34"/>
      <c r="X100" s="34"/>
      <c r="Y100" s="165">
        <f t="shared" si="35"/>
        <v>3.0000000000000001E-12</v>
      </c>
      <c r="Z100" s="33"/>
      <c r="AA100" s="34"/>
      <c r="AB100" s="34"/>
      <c r="AC100" s="165">
        <f t="shared" si="36"/>
        <v>3.0000000000000001E-12</v>
      </c>
      <c r="AD100" s="33"/>
      <c r="AE100" s="34"/>
      <c r="AF100" s="34"/>
      <c r="AG100" s="165">
        <f t="shared" si="37"/>
        <v>3.0000000000000001E-12</v>
      </c>
      <c r="AH100" s="33"/>
      <c r="AI100" s="34"/>
      <c r="AJ100" s="34"/>
      <c r="AK100" s="165">
        <f t="shared" si="38"/>
        <v>3.0000000000000001E-12</v>
      </c>
      <c r="AL100" s="33"/>
      <c r="AM100" s="34"/>
      <c r="AN100" s="34"/>
      <c r="AO100" s="165">
        <f t="shared" si="39"/>
        <v>3.0000000000000001E-12</v>
      </c>
      <c r="AP100" s="33"/>
      <c r="AQ100" s="34"/>
      <c r="AR100" s="34"/>
      <c r="AS100" s="165">
        <f t="shared" si="40"/>
        <v>3.0000000000000001E-12</v>
      </c>
      <c r="AT100" s="33"/>
      <c r="AU100" s="34"/>
      <c r="AV100" s="34"/>
      <c r="AW100" s="165">
        <f t="shared" si="41"/>
        <v>3.0000000000000001E-12</v>
      </c>
      <c r="AX100" s="154">
        <v>20</v>
      </c>
    </row>
    <row r="101" spans="1:50" ht="16.5" hidden="1" customHeight="1" x14ac:dyDescent="0.2">
      <c r="A101" s="153">
        <v>421</v>
      </c>
      <c r="B101" s="153">
        <f>IFERROR(MATCH(A101,Inscrits!$L$2:$L$201,0),"?")</f>
        <v>93</v>
      </c>
      <c r="C101" s="28" t="str">
        <f>IFERROR(INDEX(Inscrits!$M$2:$M$201,Qualifs!$B101,1),"?")</f>
        <v/>
      </c>
      <c r="D101" s="160">
        <f>IFERROR(INDEX(Inscrits!$E$2:$E$201,Qualifs!$B101,1),"?")</f>
        <v>0</v>
      </c>
      <c r="E101" s="160">
        <f>IFERROR(INDEX(Inscrits!$H$2:$H$201,Qualifs!$B101,1),"?")</f>
        <v>0</v>
      </c>
      <c r="F101" s="29">
        <v>21</v>
      </c>
      <c r="G101" s="161">
        <f t="shared" si="29"/>
        <v>3E-11</v>
      </c>
      <c r="H101" s="162">
        <f t="shared" si="30"/>
        <v>1.0129999999999999E-8</v>
      </c>
      <c r="I101" s="163" t="str">
        <f t="shared" si="31"/>
        <v>nc</v>
      </c>
      <c r="J101" s="30"/>
      <c r="K101" s="31"/>
      <c r="L101" s="31"/>
      <c r="M101" s="164">
        <f t="shared" si="32"/>
        <v>3.0000000000000001E-12</v>
      </c>
      <c r="N101" s="30"/>
      <c r="O101" s="31"/>
      <c r="P101" s="31"/>
      <c r="Q101" s="164">
        <f t="shared" si="33"/>
        <v>3.0000000000000001E-12</v>
      </c>
      <c r="R101" s="30"/>
      <c r="S101" s="31"/>
      <c r="T101" s="31"/>
      <c r="U101" s="164">
        <f t="shared" si="34"/>
        <v>3.0000000000000001E-12</v>
      </c>
      <c r="V101" s="30"/>
      <c r="W101" s="31"/>
      <c r="X101" s="31"/>
      <c r="Y101" s="164">
        <f t="shared" si="35"/>
        <v>3.0000000000000001E-12</v>
      </c>
      <c r="Z101" s="30"/>
      <c r="AA101" s="31"/>
      <c r="AB101" s="31"/>
      <c r="AC101" s="164">
        <f t="shared" si="36"/>
        <v>3.0000000000000001E-12</v>
      </c>
      <c r="AD101" s="30"/>
      <c r="AE101" s="31"/>
      <c r="AF101" s="31"/>
      <c r="AG101" s="164">
        <f t="shared" si="37"/>
        <v>3.0000000000000001E-12</v>
      </c>
      <c r="AH101" s="30"/>
      <c r="AI101" s="31"/>
      <c r="AJ101" s="31"/>
      <c r="AK101" s="164">
        <f t="shared" si="38"/>
        <v>3.0000000000000001E-12</v>
      </c>
      <c r="AL101" s="30"/>
      <c r="AM101" s="31"/>
      <c r="AN101" s="31"/>
      <c r="AO101" s="164">
        <f t="shared" si="39"/>
        <v>3.0000000000000001E-12</v>
      </c>
      <c r="AP101" s="30"/>
      <c r="AQ101" s="31"/>
      <c r="AR101" s="31"/>
      <c r="AS101" s="164">
        <f t="shared" si="40"/>
        <v>3.0000000000000001E-12</v>
      </c>
      <c r="AT101" s="30"/>
      <c r="AU101" s="31"/>
      <c r="AV101" s="31"/>
      <c r="AW101" s="164">
        <f t="shared" si="41"/>
        <v>3.0000000000000001E-12</v>
      </c>
      <c r="AX101" s="154">
        <v>21</v>
      </c>
    </row>
    <row r="102" spans="1:50" ht="16.5" hidden="1" customHeight="1" thickBot="1" x14ac:dyDescent="0.25">
      <c r="A102" s="153">
        <v>422</v>
      </c>
      <c r="B102" s="153">
        <f>IFERROR(MATCH(A102,Inscrits!$L$2:$L$201,0),"?")</f>
        <v>94</v>
      </c>
      <c r="C102" s="28" t="str">
        <f>IFERROR(INDEX(Inscrits!$M$2:$M$201,Qualifs!$B102,1),"?")</f>
        <v/>
      </c>
      <c r="D102" s="160">
        <f>IFERROR(INDEX(Inscrits!$E$2:$E$201,Qualifs!$B102,1),"?")</f>
        <v>0</v>
      </c>
      <c r="E102" s="160">
        <f>IFERROR(INDEX(Inscrits!$H$2:$H$201,Qualifs!$B102,1),"?")</f>
        <v>0</v>
      </c>
      <c r="F102" s="29">
        <v>22</v>
      </c>
      <c r="G102" s="161">
        <f t="shared" si="29"/>
        <v>3E-11</v>
      </c>
      <c r="H102" s="162">
        <f t="shared" si="30"/>
        <v>1.023E-8</v>
      </c>
      <c r="I102" s="163" t="str">
        <f t="shared" si="31"/>
        <v>nc</v>
      </c>
      <c r="J102" s="33"/>
      <c r="K102" s="34"/>
      <c r="L102" s="34"/>
      <c r="M102" s="165">
        <f t="shared" si="32"/>
        <v>3.0000000000000001E-12</v>
      </c>
      <c r="N102" s="33"/>
      <c r="O102" s="34"/>
      <c r="P102" s="34"/>
      <c r="Q102" s="165">
        <f t="shared" si="33"/>
        <v>3.0000000000000001E-12</v>
      </c>
      <c r="R102" s="33"/>
      <c r="S102" s="34"/>
      <c r="T102" s="34"/>
      <c r="U102" s="165">
        <f t="shared" si="34"/>
        <v>3.0000000000000001E-12</v>
      </c>
      <c r="V102" s="33"/>
      <c r="W102" s="34"/>
      <c r="X102" s="34"/>
      <c r="Y102" s="165">
        <f t="shared" si="35"/>
        <v>3.0000000000000001E-12</v>
      </c>
      <c r="Z102" s="33"/>
      <c r="AA102" s="34"/>
      <c r="AB102" s="34"/>
      <c r="AC102" s="165">
        <f t="shared" si="36"/>
        <v>3.0000000000000001E-12</v>
      </c>
      <c r="AD102" s="33"/>
      <c r="AE102" s="34"/>
      <c r="AF102" s="34"/>
      <c r="AG102" s="165">
        <f t="shared" si="37"/>
        <v>3.0000000000000001E-12</v>
      </c>
      <c r="AH102" s="33"/>
      <c r="AI102" s="34"/>
      <c r="AJ102" s="34"/>
      <c r="AK102" s="165">
        <f t="shared" si="38"/>
        <v>3.0000000000000001E-12</v>
      </c>
      <c r="AL102" s="33"/>
      <c r="AM102" s="34"/>
      <c r="AN102" s="34"/>
      <c r="AO102" s="165">
        <f t="shared" si="39"/>
        <v>3.0000000000000001E-12</v>
      </c>
      <c r="AP102" s="33"/>
      <c r="AQ102" s="34"/>
      <c r="AR102" s="34"/>
      <c r="AS102" s="165">
        <f t="shared" si="40"/>
        <v>3.0000000000000001E-12</v>
      </c>
      <c r="AT102" s="33"/>
      <c r="AU102" s="34"/>
      <c r="AV102" s="34"/>
      <c r="AW102" s="165">
        <f t="shared" si="41"/>
        <v>3.0000000000000001E-12</v>
      </c>
      <c r="AX102" s="154">
        <v>22</v>
      </c>
    </row>
    <row r="103" spans="1:50" ht="16.5" hidden="1" customHeight="1" x14ac:dyDescent="0.2">
      <c r="A103" s="153">
        <v>423</v>
      </c>
      <c r="B103" s="153">
        <f>IFERROR(MATCH(A103,Inscrits!$L$2:$L$201,0),"?")</f>
        <v>95</v>
      </c>
      <c r="C103" s="28" t="str">
        <f>IFERROR(INDEX(Inscrits!$M$2:$M$201,Qualifs!$B103,1),"?")</f>
        <v/>
      </c>
      <c r="D103" s="160">
        <f>IFERROR(INDEX(Inscrits!$E$2:$E$201,Qualifs!$B103,1),"?")</f>
        <v>0</v>
      </c>
      <c r="E103" s="160">
        <f>IFERROR(INDEX(Inscrits!$H$2:$H$201,Qualifs!$B103,1),"?")</f>
        <v>0</v>
      </c>
      <c r="F103" s="29">
        <v>23</v>
      </c>
      <c r="G103" s="161">
        <f t="shared" si="29"/>
        <v>3E-11</v>
      </c>
      <c r="H103" s="162">
        <f t="shared" si="30"/>
        <v>1.0329999999999999E-8</v>
      </c>
      <c r="I103" s="163" t="str">
        <f t="shared" si="31"/>
        <v>nc</v>
      </c>
      <c r="J103" s="30"/>
      <c r="K103" s="31"/>
      <c r="L103" s="31"/>
      <c r="M103" s="164">
        <f t="shared" si="32"/>
        <v>3.0000000000000001E-12</v>
      </c>
      <c r="N103" s="30"/>
      <c r="O103" s="31"/>
      <c r="P103" s="31"/>
      <c r="Q103" s="164">
        <f t="shared" si="33"/>
        <v>3.0000000000000001E-12</v>
      </c>
      <c r="R103" s="30"/>
      <c r="S103" s="31"/>
      <c r="T103" s="31"/>
      <c r="U103" s="164">
        <f t="shared" si="34"/>
        <v>3.0000000000000001E-12</v>
      </c>
      <c r="V103" s="30"/>
      <c r="W103" s="31"/>
      <c r="X103" s="31"/>
      <c r="Y103" s="164">
        <f t="shared" si="35"/>
        <v>3.0000000000000001E-12</v>
      </c>
      <c r="Z103" s="30"/>
      <c r="AA103" s="31"/>
      <c r="AB103" s="31"/>
      <c r="AC103" s="164">
        <f t="shared" si="36"/>
        <v>3.0000000000000001E-12</v>
      </c>
      <c r="AD103" s="30"/>
      <c r="AE103" s="31"/>
      <c r="AF103" s="31"/>
      <c r="AG103" s="164">
        <f t="shared" si="37"/>
        <v>3.0000000000000001E-12</v>
      </c>
      <c r="AH103" s="30"/>
      <c r="AI103" s="31"/>
      <c r="AJ103" s="31"/>
      <c r="AK103" s="164">
        <f t="shared" si="38"/>
        <v>3.0000000000000001E-12</v>
      </c>
      <c r="AL103" s="30"/>
      <c r="AM103" s="31"/>
      <c r="AN103" s="31"/>
      <c r="AO103" s="164">
        <f t="shared" si="39"/>
        <v>3.0000000000000001E-12</v>
      </c>
      <c r="AP103" s="30"/>
      <c r="AQ103" s="31"/>
      <c r="AR103" s="31"/>
      <c r="AS103" s="164">
        <f t="shared" si="40"/>
        <v>3.0000000000000001E-12</v>
      </c>
      <c r="AT103" s="30"/>
      <c r="AU103" s="31"/>
      <c r="AV103" s="31"/>
      <c r="AW103" s="164">
        <f t="shared" si="41"/>
        <v>3.0000000000000001E-12</v>
      </c>
      <c r="AX103" s="154">
        <v>23</v>
      </c>
    </row>
    <row r="104" spans="1:50" ht="16.5" hidden="1" customHeight="1" thickBot="1" x14ac:dyDescent="0.25">
      <c r="A104" s="153">
        <v>424</v>
      </c>
      <c r="B104" s="153">
        <f>IFERROR(MATCH(A104,Inscrits!$L$2:$L$201,0),"?")</f>
        <v>96</v>
      </c>
      <c r="C104" s="28" t="str">
        <f>IFERROR(INDEX(Inscrits!$M$2:$M$201,Qualifs!$B104,1),"?")</f>
        <v/>
      </c>
      <c r="D104" s="160">
        <f>IFERROR(INDEX(Inscrits!$E$2:$E$201,Qualifs!$B104,1),"?")</f>
        <v>0</v>
      </c>
      <c r="E104" s="160">
        <f>IFERROR(INDEX(Inscrits!$H$2:$H$201,Qualifs!$B104,1),"?")</f>
        <v>0</v>
      </c>
      <c r="F104" s="29">
        <v>24</v>
      </c>
      <c r="G104" s="161">
        <f t="shared" si="29"/>
        <v>3E-11</v>
      </c>
      <c r="H104" s="162">
        <f t="shared" si="30"/>
        <v>1.043E-8</v>
      </c>
      <c r="I104" s="163" t="str">
        <f t="shared" si="31"/>
        <v>nc</v>
      </c>
      <c r="J104" s="33"/>
      <c r="K104" s="34"/>
      <c r="L104" s="34"/>
      <c r="M104" s="165">
        <f t="shared" si="32"/>
        <v>3.0000000000000001E-12</v>
      </c>
      <c r="N104" s="33"/>
      <c r="O104" s="34"/>
      <c r="P104" s="34"/>
      <c r="Q104" s="165">
        <f t="shared" si="33"/>
        <v>3.0000000000000001E-12</v>
      </c>
      <c r="R104" s="33"/>
      <c r="S104" s="34"/>
      <c r="T104" s="34"/>
      <c r="U104" s="165">
        <f t="shared" si="34"/>
        <v>3.0000000000000001E-12</v>
      </c>
      <c r="V104" s="33"/>
      <c r="W104" s="34"/>
      <c r="X104" s="34"/>
      <c r="Y104" s="165">
        <f t="shared" si="35"/>
        <v>3.0000000000000001E-12</v>
      </c>
      <c r="Z104" s="33"/>
      <c r="AA104" s="34"/>
      <c r="AB104" s="34"/>
      <c r="AC104" s="165">
        <f t="shared" si="36"/>
        <v>3.0000000000000001E-12</v>
      </c>
      <c r="AD104" s="33"/>
      <c r="AE104" s="34"/>
      <c r="AF104" s="34"/>
      <c r="AG104" s="165">
        <f t="shared" si="37"/>
        <v>3.0000000000000001E-12</v>
      </c>
      <c r="AH104" s="33"/>
      <c r="AI104" s="34"/>
      <c r="AJ104" s="34"/>
      <c r="AK104" s="165">
        <f t="shared" si="38"/>
        <v>3.0000000000000001E-12</v>
      </c>
      <c r="AL104" s="33"/>
      <c r="AM104" s="34"/>
      <c r="AN104" s="34"/>
      <c r="AO104" s="165">
        <f t="shared" si="39"/>
        <v>3.0000000000000001E-12</v>
      </c>
      <c r="AP104" s="33"/>
      <c r="AQ104" s="34"/>
      <c r="AR104" s="34"/>
      <c r="AS104" s="165">
        <f t="shared" si="40"/>
        <v>3.0000000000000001E-12</v>
      </c>
      <c r="AT104" s="33"/>
      <c r="AU104" s="34"/>
      <c r="AV104" s="34"/>
      <c r="AW104" s="165">
        <f t="shared" si="41"/>
        <v>3.0000000000000001E-12</v>
      </c>
      <c r="AX104" s="154">
        <v>24</v>
      </c>
    </row>
    <row r="105" spans="1:50" ht="37.5" hidden="1" customHeight="1" x14ac:dyDescent="0.2">
      <c r="C105" s="580" t="s">
        <v>144</v>
      </c>
      <c r="D105" s="580"/>
      <c r="E105" s="580"/>
      <c r="F105" s="580"/>
      <c r="G105" s="580"/>
      <c r="H105" s="580"/>
      <c r="I105" s="580"/>
      <c r="J105" s="580"/>
      <c r="K105" s="580"/>
      <c r="L105" s="580"/>
      <c r="M105" s="580"/>
      <c r="N105" s="580"/>
      <c r="O105" s="580"/>
      <c r="P105" s="580"/>
      <c r="Q105" s="580"/>
      <c r="R105" s="580"/>
      <c r="S105" s="580"/>
      <c r="T105" s="580"/>
      <c r="U105" s="580"/>
      <c r="V105" s="580"/>
      <c r="W105" s="580"/>
      <c r="X105" s="580"/>
      <c r="Y105" s="580"/>
      <c r="Z105" s="580"/>
      <c r="AA105" s="580"/>
      <c r="AB105" s="580"/>
      <c r="AC105" s="580"/>
      <c r="AD105" s="580"/>
      <c r="AE105" s="580"/>
      <c r="AF105" s="580"/>
      <c r="AG105" s="580"/>
      <c r="AH105" s="580"/>
      <c r="AI105" s="580"/>
      <c r="AJ105" s="580"/>
      <c r="AK105" s="580"/>
      <c r="AL105" s="580"/>
      <c r="AM105" s="580"/>
      <c r="AN105" s="580"/>
      <c r="AO105" s="580"/>
      <c r="AP105" s="580"/>
      <c r="AQ105" s="580"/>
      <c r="AR105" s="580"/>
      <c r="AS105" s="580"/>
      <c r="AT105" s="580"/>
      <c r="AU105" s="580"/>
      <c r="AV105" s="580"/>
      <c r="AW105" s="580"/>
    </row>
    <row r="106" spans="1:50" ht="16.5" hidden="1" customHeight="1" thickBot="1" x14ac:dyDescent="0.25">
      <c r="C106" s="26" t="s">
        <v>147</v>
      </c>
      <c r="D106" s="157" t="s">
        <v>15</v>
      </c>
      <c r="E106" s="26" t="s">
        <v>18</v>
      </c>
      <c r="F106" s="157" t="s">
        <v>14</v>
      </c>
      <c r="G106" s="158" t="s">
        <v>148</v>
      </c>
      <c r="H106" s="27"/>
      <c r="I106" s="159" t="s">
        <v>149</v>
      </c>
      <c r="J106" s="581" t="s">
        <v>150</v>
      </c>
      <c r="K106" s="581"/>
      <c r="L106" s="581"/>
      <c r="M106" s="581"/>
      <c r="N106" s="581" t="s">
        <v>151</v>
      </c>
      <c r="O106" s="581"/>
      <c r="P106" s="581"/>
      <c r="Q106" s="581"/>
      <c r="R106" s="581" t="s">
        <v>152</v>
      </c>
      <c r="S106" s="581"/>
      <c r="T106" s="581"/>
      <c r="U106" s="581"/>
      <c r="V106" s="579" t="s">
        <v>153</v>
      </c>
      <c r="W106" s="579"/>
      <c r="X106" s="579"/>
      <c r="Y106" s="579"/>
      <c r="Z106" s="579" t="s">
        <v>154</v>
      </c>
      <c r="AA106" s="579"/>
      <c r="AB106" s="579"/>
      <c r="AC106" s="579"/>
      <c r="AD106" s="579" t="s">
        <v>155</v>
      </c>
      <c r="AE106" s="579"/>
      <c r="AF106" s="579"/>
      <c r="AG106" s="579"/>
      <c r="AH106" s="579" t="s">
        <v>156</v>
      </c>
      <c r="AI106" s="579"/>
      <c r="AJ106" s="579"/>
      <c r="AK106" s="579"/>
      <c r="AL106" s="579" t="s">
        <v>157</v>
      </c>
      <c r="AM106" s="579"/>
      <c r="AN106" s="579"/>
      <c r="AO106" s="579"/>
      <c r="AP106" s="579" t="s">
        <v>158</v>
      </c>
      <c r="AQ106" s="579"/>
      <c r="AR106" s="579"/>
      <c r="AS106" s="579"/>
      <c r="AT106" s="579" t="s">
        <v>159</v>
      </c>
      <c r="AU106" s="579"/>
      <c r="AV106" s="579"/>
      <c r="AW106" s="579"/>
    </row>
    <row r="107" spans="1:50" ht="16.5" hidden="1" customHeight="1" x14ac:dyDescent="0.2">
      <c r="A107" s="153">
        <v>501</v>
      </c>
      <c r="B107" s="153" t="str">
        <f>IFERROR(MATCH(A107,Inscrits!$L$2:$L$201,0),"?")</f>
        <v>?</v>
      </c>
      <c r="C107" s="28" t="str">
        <f>IFERROR(INDEX(Inscrits!$M$2:$M$201,Qualifs!$B107,1),"?")</f>
        <v>?</v>
      </c>
      <c r="D107" s="160" t="str">
        <f>IFERROR(INDEX(Inscrits!$E$2:$E$201,Qualifs!$B107,1),"?")</f>
        <v>?</v>
      </c>
      <c r="E107" s="160" t="str">
        <f>IFERROR(INDEX(Inscrits!$H$2:$H$201,Qualifs!$B107,1),"?")</f>
        <v>?</v>
      </c>
      <c r="F107" s="29">
        <v>1</v>
      </c>
      <c r="G107" s="161">
        <f t="shared" ref="G107:G130" si="42">M107+Q107+U107+Y107+AC107+AG107+AK107+AO107+AS107+AW107</f>
        <v>3E-11</v>
      </c>
      <c r="H107" s="162">
        <f t="shared" ref="H107:H130" si="43">G107+ROW()/10000000000</f>
        <v>1.0729999999999999E-8</v>
      </c>
      <c r="I107" s="163" t="str">
        <f t="shared" ref="I107:I130" si="44">IF(ROUND(G107,0)&lt;&gt;0,RANK(G107,$G$3:$G$156),"nc")</f>
        <v>nc</v>
      </c>
      <c r="J107" s="30"/>
      <c r="K107" s="31"/>
      <c r="L107" s="31"/>
      <c r="M107" s="164">
        <f t="shared" ref="M107:M130" si="45">J107+POWER(10,J107-12)+K107+POWER(10,K107-12)+L107+POWER(10,L107-12)</f>
        <v>3.0000000000000001E-12</v>
      </c>
      <c r="N107" s="30"/>
      <c r="O107" s="31"/>
      <c r="P107" s="31"/>
      <c r="Q107" s="164">
        <f t="shared" ref="Q107:Q130" si="46">N107+POWER(10,N107-12)+O107+POWER(10,O107-12)+P107+POWER(10,P107-12)</f>
        <v>3.0000000000000001E-12</v>
      </c>
      <c r="R107" s="30"/>
      <c r="S107" s="31"/>
      <c r="T107" s="31"/>
      <c r="U107" s="164">
        <f>R107+POWER(10,R107-12)+S107+POWER(10,S107-12)+T107+POWER(10,T107-12)</f>
        <v>3.0000000000000001E-12</v>
      </c>
      <c r="V107" s="30"/>
      <c r="W107" s="31"/>
      <c r="X107" s="31"/>
      <c r="Y107" s="164">
        <f>V107+POWER(10,V107-12)+W107+POWER(10,W107-12)+X107+POWER(10,X107-12)</f>
        <v>3.0000000000000001E-12</v>
      </c>
      <c r="Z107" s="30"/>
      <c r="AA107" s="31"/>
      <c r="AB107" s="31"/>
      <c r="AC107" s="164">
        <f>Z107+POWER(10,Z107-12)+AA107+POWER(10,AA107-12)+AB107+POWER(10,AB107-12)</f>
        <v>3.0000000000000001E-12</v>
      </c>
      <c r="AD107" s="30"/>
      <c r="AE107" s="31"/>
      <c r="AF107" s="31"/>
      <c r="AG107" s="164">
        <f>AD107+POWER(10,AD107-12)+AE107+POWER(10,AE107-12)+AF107+POWER(10,AF107-12)</f>
        <v>3.0000000000000001E-12</v>
      </c>
      <c r="AH107" s="30"/>
      <c r="AI107" s="31"/>
      <c r="AJ107" s="31"/>
      <c r="AK107" s="164">
        <f>AH107+POWER(10,AH107-12)+AI107+POWER(10,AI107-12)+AJ107+POWER(10,AJ107-12)</f>
        <v>3.0000000000000001E-12</v>
      </c>
      <c r="AL107" s="30"/>
      <c r="AM107" s="31"/>
      <c r="AN107" s="31"/>
      <c r="AO107" s="164">
        <f>AL107+POWER(10,AL107-12)+AM107+POWER(10,AM107-12)+AN107+POWER(10,AN107-12)</f>
        <v>3.0000000000000001E-12</v>
      </c>
      <c r="AP107" s="30"/>
      <c r="AQ107" s="31"/>
      <c r="AR107" s="31"/>
      <c r="AS107" s="164">
        <f>AP107+POWER(10,AP107-12)+AQ107+POWER(10,AQ107-12)+AR107+POWER(10,AR107-12)</f>
        <v>3.0000000000000001E-12</v>
      </c>
      <c r="AT107" s="30"/>
      <c r="AU107" s="31"/>
      <c r="AV107" s="31"/>
      <c r="AW107" s="164">
        <f>AT107+POWER(10,AT107-12)+AU107+POWER(10,AU107-12)+AV107+POWER(10,AV107-12)</f>
        <v>3.0000000000000001E-12</v>
      </c>
      <c r="AX107" s="154">
        <v>1</v>
      </c>
    </row>
    <row r="108" spans="1:50" ht="16.5" hidden="1" customHeight="1" thickBot="1" x14ac:dyDescent="0.25">
      <c r="A108" s="153">
        <v>502</v>
      </c>
      <c r="B108" s="153" t="str">
        <f>IFERROR(MATCH(A108,Inscrits!$L$2:$L$201,0),"?")</f>
        <v>?</v>
      </c>
      <c r="C108" s="28" t="str">
        <f>IFERROR(INDEX(Inscrits!$M$2:$M$201,Qualifs!$B108,1),"?")</f>
        <v>?</v>
      </c>
      <c r="D108" s="160" t="str">
        <f>IFERROR(INDEX(Inscrits!$E$2:$E$201,Qualifs!$B108,1),"?")</f>
        <v>?</v>
      </c>
      <c r="E108" s="160" t="str">
        <f>IFERROR(INDEX(Inscrits!$H$2:$H$201,Qualifs!$B108,1),"?")</f>
        <v>?</v>
      </c>
      <c r="F108" s="29">
        <v>2</v>
      </c>
      <c r="G108" s="161">
        <f t="shared" si="42"/>
        <v>3E-11</v>
      </c>
      <c r="H108" s="162">
        <f t="shared" si="43"/>
        <v>1.083E-8</v>
      </c>
      <c r="I108" s="163" t="str">
        <f t="shared" si="44"/>
        <v>nc</v>
      </c>
      <c r="J108" s="33"/>
      <c r="K108" s="34"/>
      <c r="L108" s="34"/>
      <c r="M108" s="165">
        <f t="shared" si="45"/>
        <v>3.0000000000000001E-12</v>
      </c>
      <c r="N108" s="33"/>
      <c r="O108" s="34"/>
      <c r="P108" s="34"/>
      <c r="Q108" s="165">
        <f t="shared" si="46"/>
        <v>3.0000000000000001E-12</v>
      </c>
      <c r="R108" s="33"/>
      <c r="S108" s="34"/>
      <c r="T108" s="34"/>
      <c r="U108" s="165">
        <f t="shared" ref="U108:U130" si="47">R108+POWER(10,R108-12)+S108+POWER(10,S108-12)+T108+POWER(10,T108-12)</f>
        <v>3.0000000000000001E-12</v>
      </c>
      <c r="V108" s="33"/>
      <c r="W108" s="34"/>
      <c r="X108" s="34"/>
      <c r="Y108" s="165">
        <f t="shared" ref="Y108:Y130" si="48">V108+POWER(10,V108-12)+W108+POWER(10,W108-12)+X108+POWER(10,X108-12)</f>
        <v>3.0000000000000001E-12</v>
      </c>
      <c r="Z108" s="33"/>
      <c r="AA108" s="34"/>
      <c r="AB108" s="34"/>
      <c r="AC108" s="165">
        <f t="shared" ref="AC108:AC130" si="49">Z108+POWER(10,Z108-12)+AA108+POWER(10,AA108-12)+AB108+POWER(10,AB108-12)</f>
        <v>3.0000000000000001E-12</v>
      </c>
      <c r="AD108" s="33"/>
      <c r="AE108" s="34"/>
      <c r="AF108" s="34"/>
      <c r="AG108" s="165">
        <f t="shared" ref="AG108:AG130" si="50">AD108+POWER(10,AD108-12)+AE108+POWER(10,AE108-12)+AF108+POWER(10,AF108-12)</f>
        <v>3.0000000000000001E-12</v>
      </c>
      <c r="AH108" s="33"/>
      <c r="AI108" s="34"/>
      <c r="AJ108" s="34"/>
      <c r="AK108" s="165">
        <f t="shared" ref="AK108:AK130" si="51">AH108+POWER(10,AH108-12)+AI108+POWER(10,AI108-12)+AJ108+POWER(10,AJ108-12)</f>
        <v>3.0000000000000001E-12</v>
      </c>
      <c r="AL108" s="33"/>
      <c r="AM108" s="34"/>
      <c r="AN108" s="34"/>
      <c r="AO108" s="165">
        <f t="shared" ref="AO108:AO130" si="52">AL108+POWER(10,AL108-12)+AM108+POWER(10,AM108-12)+AN108+POWER(10,AN108-12)</f>
        <v>3.0000000000000001E-12</v>
      </c>
      <c r="AP108" s="33"/>
      <c r="AQ108" s="34"/>
      <c r="AR108" s="34"/>
      <c r="AS108" s="165">
        <f t="shared" ref="AS108:AS130" si="53">AP108+POWER(10,AP108-12)+AQ108+POWER(10,AQ108-12)+AR108+POWER(10,AR108-12)</f>
        <v>3.0000000000000001E-12</v>
      </c>
      <c r="AT108" s="33"/>
      <c r="AU108" s="34"/>
      <c r="AV108" s="34"/>
      <c r="AW108" s="165">
        <f t="shared" ref="AW108:AW130" si="54">AT108+POWER(10,AT108-12)+AU108+POWER(10,AU108-12)+AV108+POWER(10,AV108-12)</f>
        <v>3.0000000000000001E-12</v>
      </c>
      <c r="AX108" s="154">
        <v>2</v>
      </c>
    </row>
    <row r="109" spans="1:50" ht="16.5" hidden="1" customHeight="1" x14ac:dyDescent="0.2">
      <c r="A109" s="153">
        <v>503</v>
      </c>
      <c r="B109" s="153" t="str">
        <f>IFERROR(MATCH(A109,Inscrits!$L$2:$L$201,0),"?")</f>
        <v>?</v>
      </c>
      <c r="C109" s="28" t="str">
        <f>IFERROR(INDEX(Inscrits!$M$2:$M$201,Qualifs!$B109,1),"?")</f>
        <v>?</v>
      </c>
      <c r="D109" s="160" t="str">
        <f>IFERROR(INDEX(Inscrits!$E$2:$E$201,Qualifs!$B109,1),"?")</f>
        <v>?</v>
      </c>
      <c r="E109" s="160" t="str">
        <f>IFERROR(INDEX(Inscrits!$H$2:$H$201,Qualifs!$B109,1),"?")</f>
        <v>?</v>
      </c>
      <c r="F109" s="29">
        <v>3</v>
      </c>
      <c r="G109" s="161">
        <f t="shared" si="42"/>
        <v>3E-11</v>
      </c>
      <c r="H109" s="162">
        <f t="shared" si="43"/>
        <v>1.0929999999999999E-8</v>
      </c>
      <c r="I109" s="163" t="str">
        <f t="shared" si="44"/>
        <v>nc</v>
      </c>
      <c r="J109" s="30"/>
      <c r="K109" s="31"/>
      <c r="L109" s="31"/>
      <c r="M109" s="164">
        <f t="shared" si="45"/>
        <v>3.0000000000000001E-12</v>
      </c>
      <c r="N109" s="30"/>
      <c r="O109" s="31"/>
      <c r="P109" s="31"/>
      <c r="Q109" s="164">
        <f t="shared" si="46"/>
        <v>3.0000000000000001E-12</v>
      </c>
      <c r="R109" s="30"/>
      <c r="S109" s="31"/>
      <c r="T109" s="31"/>
      <c r="U109" s="164">
        <f t="shared" si="47"/>
        <v>3.0000000000000001E-12</v>
      </c>
      <c r="V109" s="30"/>
      <c r="W109" s="31"/>
      <c r="X109" s="31"/>
      <c r="Y109" s="164">
        <f t="shared" si="48"/>
        <v>3.0000000000000001E-12</v>
      </c>
      <c r="Z109" s="30"/>
      <c r="AA109" s="31"/>
      <c r="AB109" s="31"/>
      <c r="AC109" s="164">
        <f t="shared" si="49"/>
        <v>3.0000000000000001E-12</v>
      </c>
      <c r="AD109" s="30"/>
      <c r="AE109" s="31"/>
      <c r="AF109" s="31"/>
      <c r="AG109" s="164">
        <f t="shared" si="50"/>
        <v>3.0000000000000001E-12</v>
      </c>
      <c r="AH109" s="30"/>
      <c r="AI109" s="31"/>
      <c r="AJ109" s="31"/>
      <c r="AK109" s="164">
        <f t="shared" si="51"/>
        <v>3.0000000000000001E-12</v>
      </c>
      <c r="AL109" s="30"/>
      <c r="AM109" s="31"/>
      <c r="AN109" s="31"/>
      <c r="AO109" s="164">
        <f t="shared" si="52"/>
        <v>3.0000000000000001E-12</v>
      </c>
      <c r="AP109" s="30"/>
      <c r="AQ109" s="31"/>
      <c r="AR109" s="31"/>
      <c r="AS109" s="164">
        <f t="shared" si="53"/>
        <v>3.0000000000000001E-12</v>
      </c>
      <c r="AT109" s="30"/>
      <c r="AU109" s="31"/>
      <c r="AV109" s="31"/>
      <c r="AW109" s="164">
        <f t="shared" si="54"/>
        <v>3.0000000000000001E-12</v>
      </c>
      <c r="AX109" s="154">
        <v>3</v>
      </c>
    </row>
    <row r="110" spans="1:50" ht="16.5" hidden="1" customHeight="1" thickBot="1" x14ac:dyDescent="0.25">
      <c r="A110" s="153">
        <v>504</v>
      </c>
      <c r="B110" s="153" t="str">
        <f>IFERROR(MATCH(A110,Inscrits!$L$2:$L$201,0),"?")</f>
        <v>?</v>
      </c>
      <c r="C110" s="28" t="str">
        <f>IFERROR(INDEX(Inscrits!$M$2:$M$201,Qualifs!$B110,1),"?")</f>
        <v>?</v>
      </c>
      <c r="D110" s="160" t="str">
        <f>IFERROR(INDEX(Inscrits!$E$2:$E$201,Qualifs!$B110,1),"?")</f>
        <v>?</v>
      </c>
      <c r="E110" s="160" t="str">
        <f>IFERROR(INDEX(Inscrits!$H$2:$H$201,Qualifs!$B110,1),"?")</f>
        <v>?</v>
      </c>
      <c r="F110" s="29">
        <v>4</v>
      </c>
      <c r="G110" s="161">
        <f t="shared" si="42"/>
        <v>3E-11</v>
      </c>
      <c r="H110" s="162">
        <f t="shared" si="43"/>
        <v>1.1029999999999999E-8</v>
      </c>
      <c r="I110" s="163" t="str">
        <f t="shared" si="44"/>
        <v>nc</v>
      </c>
      <c r="J110" s="33"/>
      <c r="K110" s="34"/>
      <c r="L110" s="34"/>
      <c r="M110" s="165">
        <f t="shared" si="45"/>
        <v>3.0000000000000001E-12</v>
      </c>
      <c r="N110" s="33"/>
      <c r="O110" s="34"/>
      <c r="P110" s="34"/>
      <c r="Q110" s="165">
        <f t="shared" si="46"/>
        <v>3.0000000000000001E-12</v>
      </c>
      <c r="R110" s="33"/>
      <c r="S110" s="34"/>
      <c r="T110" s="34"/>
      <c r="U110" s="165">
        <f t="shared" si="47"/>
        <v>3.0000000000000001E-12</v>
      </c>
      <c r="V110" s="33"/>
      <c r="W110" s="34"/>
      <c r="X110" s="34"/>
      <c r="Y110" s="165">
        <f t="shared" si="48"/>
        <v>3.0000000000000001E-12</v>
      </c>
      <c r="Z110" s="33"/>
      <c r="AA110" s="34"/>
      <c r="AB110" s="34"/>
      <c r="AC110" s="165">
        <f t="shared" si="49"/>
        <v>3.0000000000000001E-12</v>
      </c>
      <c r="AD110" s="33"/>
      <c r="AE110" s="34"/>
      <c r="AF110" s="34"/>
      <c r="AG110" s="165">
        <f t="shared" si="50"/>
        <v>3.0000000000000001E-12</v>
      </c>
      <c r="AH110" s="33"/>
      <c r="AI110" s="34"/>
      <c r="AJ110" s="34"/>
      <c r="AK110" s="165">
        <f t="shared" si="51"/>
        <v>3.0000000000000001E-12</v>
      </c>
      <c r="AL110" s="33"/>
      <c r="AM110" s="34"/>
      <c r="AN110" s="34"/>
      <c r="AO110" s="165">
        <f t="shared" si="52"/>
        <v>3.0000000000000001E-12</v>
      </c>
      <c r="AP110" s="33"/>
      <c r="AQ110" s="34"/>
      <c r="AR110" s="34"/>
      <c r="AS110" s="165">
        <f t="shared" si="53"/>
        <v>3.0000000000000001E-12</v>
      </c>
      <c r="AT110" s="33"/>
      <c r="AU110" s="34"/>
      <c r="AV110" s="34"/>
      <c r="AW110" s="165">
        <f t="shared" si="54"/>
        <v>3.0000000000000001E-12</v>
      </c>
      <c r="AX110" s="154">
        <v>4</v>
      </c>
    </row>
    <row r="111" spans="1:50" ht="16.5" hidden="1" customHeight="1" x14ac:dyDescent="0.2">
      <c r="A111" s="153">
        <v>505</v>
      </c>
      <c r="B111" s="153" t="str">
        <f>IFERROR(MATCH(A111,Inscrits!$L$2:$L$201,0),"?")</f>
        <v>?</v>
      </c>
      <c r="C111" s="28" t="str">
        <f>IFERROR(INDEX(Inscrits!$M$2:$M$201,Qualifs!$B111,1),"?")</f>
        <v>?</v>
      </c>
      <c r="D111" s="160" t="str">
        <f>IFERROR(INDEX(Inscrits!$E$2:$E$201,Qualifs!$B111,1),"?")</f>
        <v>?</v>
      </c>
      <c r="E111" s="160" t="str">
        <f>IFERROR(INDEX(Inscrits!$H$2:$H$201,Qualifs!$B111,1),"?")</f>
        <v>?</v>
      </c>
      <c r="F111" s="29">
        <v>5</v>
      </c>
      <c r="G111" s="161">
        <f t="shared" si="42"/>
        <v>3E-11</v>
      </c>
      <c r="H111" s="162">
        <f t="shared" si="43"/>
        <v>1.1129999999999999E-8</v>
      </c>
      <c r="I111" s="163" t="str">
        <f t="shared" si="44"/>
        <v>nc</v>
      </c>
      <c r="J111" s="30"/>
      <c r="K111" s="31"/>
      <c r="L111" s="31"/>
      <c r="M111" s="164">
        <f t="shared" si="45"/>
        <v>3.0000000000000001E-12</v>
      </c>
      <c r="N111" s="30"/>
      <c r="O111" s="31"/>
      <c r="P111" s="31"/>
      <c r="Q111" s="164">
        <f t="shared" si="46"/>
        <v>3.0000000000000001E-12</v>
      </c>
      <c r="R111" s="30"/>
      <c r="S111" s="31"/>
      <c r="T111" s="31"/>
      <c r="U111" s="164">
        <f t="shared" si="47"/>
        <v>3.0000000000000001E-12</v>
      </c>
      <c r="V111" s="30"/>
      <c r="W111" s="31"/>
      <c r="X111" s="31"/>
      <c r="Y111" s="164">
        <f t="shared" si="48"/>
        <v>3.0000000000000001E-12</v>
      </c>
      <c r="Z111" s="30"/>
      <c r="AA111" s="31"/>
      <c r="AB111" s="31"/>
      <c r="AC111" s="164">
        <f t="shared" si="49"/>
        <v>3.0000000000000001E-12</v>
      </c>
      <c r="AD111" s="30"/>
      <c r="AE111" s="31"/>
      <c r="AF111" s="31"/>
      <c r="AG111" s="164">
        <f t="shared" si="50"/>
        <v>3.0000000000000001E-12</v>
      </c>
      <c r="AH111" s="30"/>
      <c r="AI111" s="31"/>
      <c r="AJ111" s="31"/>
      <c r="AK111" s="164">
        <f t="shared" si="51"/>
        <v>3.0000000000000001E-12</v>
      </c>
      <c r="AL111" s="30"/>
      <c r="AM111" s="31"/>
      <c r="AN111" s="31"/>
      <c r="AO111" s="164">
        <f t="shared" si="52"/>
        <v>3.0000000000000001E-12</v>
      </c>
      <c r="AP111" s="30"/>
      <c r="AQ111" s="31"/>
      <c r="AR111" s="31"/>
      <c r="AS111" s="164">
        <f t="shared" si="53"/>
        <v>3.0000000000000001E-12</v>
      </c>
      <c r="AT111" s="30"/>
      <c r="AU111" s="31"/>
      <c r="AV111" s="31"/>
      <c r="AW111" s="164">
        <f t="shared" si="54"/>
        <v>3.0000000000000001E-12</v>
      </c>
      <c r="AX111" s="154">
        <v>5</v>
      </c>
    </row>
    <row r="112" spans="1:50" ht="16.5" hidden="1" customHeight="1" thickBot="1" x14ac:dyDescent="0.25">
      <c r="A112" s="153">
        <v>506</v>
      </c>
      <c r="B112" s="153" t="str">
        <f>IFERROR(MATCH(A112,Inscrits!$L$2:$L$201,0),"?")</f>
        <v>?</v>
      </c>
      <c r="C112" s="28" t="str">
        <f>IFERROR(INDEX(Inscrits!$M$2:$M$201,Qualifs!$B112,1),"?")</f>
        <v>?</v>
      </c>
      <c r="D112" s="160" t="str">
        <f>IFERROR(INDEX(Inscrits!$E$2:$E$201,Qualifs!$B112,1),"?")</f>
        <v>?</v>
      </c>
      <c r="E112" s="160" t="str">
        <f>IFERROR(INDEX(Inscrits!$H$2:$H$201,Qualifs!$B112,1),"?")</f>
        <v>?</v>
      </c>
      <c r="F112" s="29">
        <v>6</v>
      </c>
      <c r="G112" s="161">
        <f t="shared" si="42"/>
        <v>3E-11</v>
      </c>
      <c r="H112" s="162">
        <f t="shared" si="43"/>
        <v>1.1229999999999999E-8</v>
      </c>
      <c r="I112" s="163" t="str">
        <f t="shared" si="44"/>
        <v>nc</v>
      </c>
      <c r="J112" s="33"/>
      <c r="K112" s="34"/>
      <c r="L112" s="34"/>
      <c r="M112" s="165">
        <f t="shared" si="45"/>
        <v>3.0000000000000001E-12</v>
      </c>
      <c r="N112" s="33"/>
      <c r="O112" s="34"/>
      <c r="P112" s="34"/>
      <c r="Q112" s="165">
        <f t="shared" si="46"/>
        <v>3.0000000000000001E-12</v>
      </c>
      <c r="R112" s="33"/>
      <c r="S112" s="34"/>
      <c r="T112" s="34"/>
      <c r="U112" s="165">
        <f t="shared" si="47"/>
        <v>3.0000000000000001E-12</v>
      </c>
      <c r="V112" s="33"/>
      <c r="W112" s="34"/>
      <c r="X112" s="34"/>
      <c r="Y112" s="165">
        <f t="shared" si="48"/>
        <v>3.0000000000000001E-12</v>
      </c>
      <c r="Z112" s="33"/>
      <c r="AA112" s="34"/>
      <c r="AB112" s="34"/>
      <c r="AC112" s="165">
        <f t="shared" si="49"/>
        <v>3.0000000000000001E-12</v>
      </c>
      <c r="AD112" s="33"/>
      <c r="AE112" s="34"/>
      <c r="AF112" s="34"/>
      <c r="AG112" s="165">
        <f t="shared" si="50"/>
        <v>3.0000000000000001E-12</v>
      </c>
      <c r="AH112" s="33"/>
      <c r="AI112" s="34"/>
      <c r="AJ112" s="34"/>
      <c r="AK112" s="165">
        <f t="shared" si="51"/>
        <v>3.0000000000000001E-12</v>
      </c>
      <c r="AL112" s="33"/>
      <c r="AM112" s="34"/>
      <c r="AN112" s="34"/>
      <c r="AO112" s="165">
        <f t="shared" si="52"/>
        <v>3.0000000000000001E-12</v>
      </c>
      <c r="AP112" s="33"/>
      <c r="AQ112" s="34"/>
      <c r="AR112" s="34"/>
      <c r="AS112" s="165">
        <f t="shared" si="53"/>
        <v>3.0000000000000001E-12</v>
      </c>
      <c r="AT112" s="33"/>
      <c r="AU112" s="34"/>
      <c r="AV112" s="34"/>
      <c r="AW112" s="165">
        <f t="shared" si="54"/>
        <v>3.0000000000000001E-12</v>
      </c>
      <c r="AX112" s="154">
        <v>6</v>
      </c>
    </row>
    <row r="113" spans="1:50" ht="16.5" hidden="1" customHeight="1" x14ac:dyDescent="0.2">
      <c r="A113" s="153">
        <v>507</v>
      </c>
      <c r="B113" s="153" t="str">
        <f>IFERROR(MATCH(A113,Inscrits!$L$2:$L$201,0),"?")</f>
        <v>?</v>
      </c>
      <c r="C113" s="28" t="str">
        <f>IFERROR(INDEX(Inscrits!$M$2:$M$201,Qualifs!$B113,1),"?")</f>
        <v>?</v>
      </c>
      <c r="D113" s="160" t="str">
        <f>IFERROR(INDEX(Inscrits!$E$2:$E$201,Qualifs!$B113,1),"?")</f>
        <v>?</v>
      </c>
      <c r="E113" s="160" t="str">
        <f>IFERROR(INDEX(Inscrits!$H$2:$H$201,Qualifs!$B113,1),"?")</f>
        <v>?</v>
      </c>
      <c r="F113" s="29">
        <v>7</v>
      </c>
      <c r="G113" s="161">
        <f t="shared" si="42"/>
        <v>3E-11</v>
      </c>
      <c r="H113" s="162">
        <f t="shared" si="43"/>
        <v>1.133E-8</v>
      </c>
      <c r="I113" s="163" t="str">
        <f t="shared" si="44"/>
        <v>nc</v>
      </c>
      <c r="J113" s="30"/>
      <c r="K113" s="31"/>
      <c r="L113" s="31"/>
      <c r="M113" s="164">
        <f t="shared" si="45"/>
        <v>3.0000000000000001E-12</v>
      </c>
      <c r="N113" s="30"/>
      <c r="O113" s="31"/>
      <c r="P113" s="31"/>
      <c r="Q113" s="164">
        <f t="shared" si="46"/>
        <v>3.0000000000000001E-12</v>
      </c>
      <c r="R113" s="30"/>
      <c r="S113" s="31"/>
      <c r="T113" s="31"/>
      <c r="U113" s="164">
        <f t="shared" si="47"/>
        <v>3.0000000000000001E-12</v>
      </c>
      <c r="V113" s="30"/>
      <c r="W113" s="31"/>
      <c r="X113" s="31"/>
      <c r="Y113" s="164">
        <f t="shared" si="48"/>
        <v>3.0000000000000001E-12</v>
      </c>
      <c r="Z113" s="30"/>
      <c r="AA113" s="31"/>
      <c r="AB113" s="31"/>
      <c r="AC113" s="164">
        <f t="shared" si="49"/>
        <v>3.0000000000000001E-12</v>
      </c>
      <c r="AD113" s="30"/>
      <c r="AE113" s="31"/>
      <c r="AF113" s="31"/>
      <c r="AG113" s="164">
        <f t="shared" si="50"/>
        <v>3.0000000000000001E-12</v>
      </c>
      <c r="AH113" s="30"/>
      <c r="AI113" s="31"/>
      <c r="AJ113" s="31"/>
      <c r="AK113" s="164">
        <f t="shared" si="51"/>
        <v>3.0000000000000001E-12</v>
      </c>
      <c r="AL113" s="30"/>
      <c r="AM113" s="31"/>
      <c r="AN113" s="31"/>
      <c r="AO113" s="164">
        <f t="shared" si="52"/>
        <v>3.0000000000000001E-12</v>
      </c>
      <c r="AP113" s="30"/>
      <c r="AQ113" s="31"/>
      <c r="AR113" s="31"/>
      <c r="AS113" s="164">
        <f t="shared" si="53"/>
        <v>3.0000000000000001E-12</v>
      </c>
      <c r="AT113" s="30"/>
      <c r="AU113" s="31"/>
      <c r="AV113" s="31"/>
      <c r="AW113" s="164">
        <f t="shared" si="54"/>
        <v>3.0000000000000001E-12</v>
      </c>
      <c r="AX113" s="154">
        <v>7</v>
      </c>
    </row>
    <row r="114" spans="1:50" ht="16.5" hidden="1" customHeight="1" thickBot="1" x14ac:dyDescent="0.25">
      <c r="A114" s="153">
        <v>508</v>
      </c>
      <c r="B114" s="153" t="str">
        <f>IFERROR(MATCH(A114,Inscrits!$L$2:$L$201,0),"?")</f>
        <v>?</v>
      </c>
      <c r="C114" s="28" t="str">
        <f>IFERROR(INDEX(Inscrits!$M$2:$M$201,Qualifs!$B114,1),"?")</f>
        <v>?</v>
      </c>
      <c r="D114" s="160" t="str">
        <f>IFERROR(INDEX(Inscrits!$E$2:$E$201,Qualifs!$B114,1),"?")</f>
        <v>?</v>
      </c>
      <c r="E114" s="160" t="str">
        <f>IFERROR(INDEX(Inscrits!$H$2:$H$201,Qualifs!$B114,1),"?")</f>
        <v>?</v>
      </c>
      <c r="F114" s="29">
        <v>8</v>
      </c>
      <c r="G114" s="161">
        <f t="shared" si="42"/>
        <v>3E-11</v>
      </c>
      <c r="H114" s="162">
        <f t="shared" si="43"/>
        <v>1.1429999999999999E-8</v>
      </c>
      <c r="I114" s="163" t="str">
        <f t="shared" si="44"/>
        <v>nc</v>
      </c>
      <c r="J114" s="33"/>
      <c r="K114" s="34"/>
      <c r="L114" s="34"/>
      <c r="M114" s="165">
        <f t="shared" si="45"/>
        <v>3.0000000000000001E-12</v>
      </c>
      <c r="N114" s="33"/>
      <c r="O114" s="34"/>
      <c r="P114" s="34"/>
      <c r="Q114" s="165">
        <f t="shared" si="46"/>
        <v>3.0000000000000001E-12</v>
      </c>
      <c r="R114" s="33"/>
      <c r="S114" s="34"/>
      <c r="T114" s="34"/>
      <c r="U114" s="165">
        <f t="shared" si="47"/>
        <v>3.0000000000000001E-12</v>
      </c>
      <c r="V114" s="33"/>
      <c r="W114" s="34"/>
      <c r="X114" s="34"/>
      <c r="Y114" s="165">
        <f t="shared" si="48"/>
        <v>3.0000000000000001E-12</v>
      </c>
      <c r="Z114" s="33"/>
      <c r="AA114" s="34"/>
      <c r="AB114" s="34"/>
      <c r="AC114" s="165">
        <f t="shared" si="49"/>
        <v>3.0000000000000001E-12</v>
      </c>
      <c r="AD114" s="33"/>
      <c r="AE114" s="34"/>
      <c r="AF114" s="34"/>
      <c r="AG114" s="165">
        <f t="shared" si="50"/>
        <v>3.0000000000000001E-12</v>
      </c>
      <c r="AH114" s="33"/>
      <c r="AI114" s="34"/>
      <c r="AJ114" s="34"/>
      <c r="AK114" s="165">
        <f t="shared" si="51"/>
        <v>3.0000000000000001E-12</v>
      </c>
      <c r="AL114" s="33"/>
      <c r="AM114" s="34"/>
      <c r="AN114" s="34"/>
      <c r="AO114" s="165">
        <f t="shared" si="52"/>
        <v>3.0000000000000001E-12</v>
      </c>
      <c r="AP114" s="33"/>
      <c r="AQ114" s="34"/>
      <c r="AR114" s="34"/>
      <c r="AS114" s="165">
        <f t="shared" si="53"/>
        <v>3.0000000000000001E-12</v>
      </c>
      <c r="AT114" s="33"/>
      <c r="AU114" s="34"/>
      <c r="AV114" s="34"/>
      <c r="AW114" s="165">
        <f t="shared" si="54"/>
        <v>3.0000000000000001E-12</v>
      </c>
      <c r="AX114" s="154">
        <v>8</v>
      </c>
    </row>
    <row r="115" spans="1:50" ht="16.5" hidden="1" customHeight="1" x14ac:dyDescent="0.2">
      <c r="A115" s="153">
        <v>509</v>
      </c>
      <c r="B115" s="153" t="str">
        <f>IFERROR(MATCH(A115,Inscrits!$L$2:$L$201,0),"?")</f>
        <v>?</v>
      </c>
      <c r="C115" s="28" t="str">
        <f>IFERROR(INDEX(Inscrits!$M$2:$M$201,Qualifs!$B115,1),"?")</f>
        <v>?</v>
      </c>
      <c r="D115" s="160" t="str">
        <f>IFERROR(INDEX(Inscrits!$E$2:$E$201,Qualifs!$B115,1),"?")</f>
        <v>?</v>
      </c>
      <c r="E115" s="160" t="str">
        <f>IFERROR(INDEX(Inscrits!$H$2:$H$201,Qualifs!$B115,1),"?")</f>
        <v>?</v>
      </c>
      <c r="F115" s="29">
        <v>9</v>
      </c>
      <c r="G115" s="161">
        <f t="shared" si="42"/>
        <v>3E-11</v>
      </c>
      <c r="H115" s="162">
        <f t="shared" si="43"/>
        <v>1.153E-8</v>
      </c>
      <c r="I115" s="163" t="str">
        <f t="shared" si="44"/>
        <v>nc</v>
      </c>
      <c r="J115" s="30"/>
      <c r="K115" s="31"/>
      <c r="L115" s="31"/>
      <c r="M115" s="164">
        <f t="shared" si="45"/>
        <v>3.0000000000000001E-12</v>
      </c>
      <c r="N115" s="30"/>
      <c r="O115" s="31"/>
      <c r="P115" s="31"/>
      <c r="Q115" s="164">
        <f t="shared" si="46"/>
        <v>3.0000000000000001E-12</v>
      </c>
      <c r="R115" s="30"/>
      <c r="S115" s="31"/>
      <c r="T115" s="31"/>
      <c r="U115" s="164">
        <f t="shared" si="47"/>
        <v>3.0000000000000001E-12</v>
      </c>
      <c r="V115" s="30"/>
      <c r="W115" s="31"/>
      <c r="X115" s="31"/>
      <c r="Y115" s="164">
        <f t="shared" si="48"/>
        <v>3.0000000000000001E-12</v>
      </c>
      <c r="Z115" s="30"/>
      <c r="AA115" s="31"/>
      <c r="AB115" s="31"/>
      <c r="AC115" s="164">
        <f t="shared" si="49"/>
        <v>3.0000000000000001E-12</v>
      </c>
      <c r="AD115" s="30"/>
      <c r="AE115" s="31"/>
      <c r="AF115" s="31"/>
      <c r="AG115" s="164">
        <f t="shared" si="50"/>
        <v>3.0000000000000001E-12</v>
      </c>
      <c r="AH115" s="30"/>
      <c r="AI115" s="31"/>
      <c r="AJ115" s="31"/>
      <c r="AK115" s="164">
        <f t="shared" si="51"/>
        <v>3.0000000000000001E-12</v>
      </c>
      <c r="AL115" s="30"/>
      <c r="AM115" s="31"/>
      <c r="AN115" s="31"/>
      <c r="AO115" s="164">
        <f t="shared" si="52"/>
        <v>3.0000000000000001E-12</v>
      </c>
      <c r="AP115" s="30"/>
      <c r="AQ115" s="31"/>
      <c r="AR115" s="31"/>
      <c r="AS115" s="164">
        <f t="shared" si="53"/>
        <v>3.0000000000000001E-12</v>
      </c>
      <c r="AT115" s="30"/>
      <c r="AU115" s="31"/>
      <c r="AV115" s="31"/>
      <c r="AW115" s="164">
        <f t="shared" si="54"/>
        <v>3.0000000000000001E-12</v>
      </c>
      <c r="AX115" s="154">
        <v>9</v>
      </c>
    </row>
    <row r="116" spans="1:50" ht="16.5" hidden="1" customHeight="1" thickBot="1" x14ac:dyDescent="0.25">
      <c r="A116" s="153">
        <v>510</v>
      </c>
      <c r="B116" s="153" t="str">
        <f>IFERROR(MATCH(A116,Inscrits!$L$2:$L$201,0),"?")</f>
        <v>?</v>
      </c>
      <c r="C116" s="28" t="str">
        <f>IFERROR(INDEX(Inscrits!$M$2:$M$201,Qualifs!$B116,1),"?")</f>
        <v>?</v>
      </c>
      <c r="D116" s="160" t="str">
        <f>IFERROR(INDEX(Inscrits!$E$2:$E$201,Qualifs!$B116,1),"?")</f>
        <v>?</v>
      </c>
      <c r="E116" s="160" t="str">
        <f>IFERROR(INDEX(Inscrits!$H$2:$H$201,Qualifs!$B116,1),"?")</f>
        <v>?</v>
      </c>
      <c r="F116" s="29">
        <v>10</v>
      </c>
      <c r="G116" s="161">
        <f t="shared" si="42"/>
        <v>3E-11</v>
      </c>
      <c r="H116" s="162">
        <f t="shared" si="43"/>
        <v>1.1629999999999999E-8</v>
      </c>
      <c r="I116" s="163" t="str">
        <f t="shared" si="44"/>
        <v>nc</v>
      </c>
      <c r="J116" s="33"/>
      <c r="K116" s="34"/>
      <c r="L116" s="34"/>
      <c r="M116" s="165">
        <f t="shared" si="45"/>
        <v>3.0000000000000001E-12</v>
      </c>
      <c r="N116" s="33"/>
      <c r="O116" s="34"/>
      <c r="P116" s="34"/>
      <c r="Q116" s="165">
        <f t="shared" si="46"/>
        <v>3.0000000000000001E-12</v>
      </c>
      <c r="R116" s="33"/>
      <c r="S116" s="34"/>
      <c r="T116" s="34"/>
      <c r="U116" s="165">
        <f t="shared" si="47"/>
        <v>3.0000000000000001E-12</v>
      </c>
      <c r="V116" s="33"/>
      <c r="W116" s="34"/>
      <c r="X116" s="34"/>
      <c r="Y116" s="165">
        <f t="shared" si="48"/>
        <v>3.0000000000000001E-12</v>
      </c>
      <c r="Z116" s="33"/>
      <c r="AA116" s="34"/>
      <c r="AB116" s="34"/>
      <c r="AC116" s="165">
        <f t="shared" si="49"/>
        <v>3.0000000000000001E-12</v>
      </c>
      <c r="AD116" s="33"/>
      <c r="AE116" s="34"/>
      <c r="AF116" s="34"/>
      <c r="AG116" s="165">
        <f t="shared" si="50"/>
        <v>3.0000000000000001E-12</v>
      </c>
      <c r="AH116" s="33"/>
      <c r="AI116" s="34"/>
      <c r="AJ116" s="34"/>
      <c r="AK116" s="165">
        <f t="shared" si="51"/>
        <v>3.0000000000000001E-12</v>
      </c>
      <c r="AL116" s="33"/>
      <c r="AM116" s="34"/>
      <c r="AN116" s="34"/>
      <c r="AO116" s="165">
        <f t="shared" si="52"/>
        <v>3.0000000000000001E-12</v>
      </c>
      <c r="AP116" s="33"/>
      <c r="AQ116" s="34"/>
      <c r="AR116" s="34"/>
      <c r="AS116" s="165">
        <f t="shared" si="53"/>
        <v>3.0000000000000001E-12</v>
      </c>
      <c r="AT116" s="33"/>
      <c r="AU116" s="34"/>
      <c r="AV116" s="34"/>
      <c r="AW116" s="165">
        <f t="shared" si="54"/>
        <v>3.0000000000000001E-12</v>
      </c>
      <c r="AX116" s="154">
        <v>10</v>
      </c>
    </row>
    <row r="117" spans="1:50" ht="16.5" hidden="1" customHeight="1" x14ac:dyDescent="0.2">
      <c r="A117" s="153">
        <v>511</v>
      </c>
      <c r="B117" s="153" t="str">
        <f>IFERROR(MATCH(A117,Inscrits!$L$2:$L$201,0),"?")</f>
        <v>?</v>
      </c>
      <c r="C117" s="28" t="str">
        <f>IFERROR(INDEX(Inscrits!$M$2:$M$201,Qualifs!$B117,1),"?")</f>
        <v>?</v>
      </c>
      <c r="D117" s="160" t="str">
        <f>IFERROR(INDEX(Inscrits!$E$2:$E$201,Qualifs!$B117,1),"?")</f>
        <v>?</v>
      </c>
      <c r="E117" s="160" t="str">
        <f>IFERROR(INDEX(Inscrits!$H$2:$H$201,Qualifs!$B117,1),"?")</f>
        <v>?</v>
      </c>
      <c r="F117" s="29">
        <v>11</v>
      </c>
      <c r="G117" s="161">
        <f t="shared" si="42"/>
        <v>3E-11</v>
      </c>
      <c r="H117" s="162">
        <f t="shared" si="43"/>
        <v>1.173E-8</v>
      </c>
      <c r="I117" s="163" t="str">
        <f t="shared" si="44"/>
        <v>nc</v>
      </c>
      <c r="J117" s="30"/>
      <c r="K117" s="31"/>
      <c r="L117" s="31"/>
      <c r="M117" s="164">
        <f t="shared" si="45"/>
        <v>3.0000000000000001E-12</v>
      </c>
      <c r="N117" s="30"/>
      <c r="O117" s="31"/>
      <c r="P117" s="31"/>
      <c r="Q117" s="164">
        <f t="shared" si="46"/>
        <v>3.0000000000000001E-12</v>
      </c>
      <c r="R117" s="30"/>
      <c r="S117" s="31"/>
      <c r="T117" s="31"/>
      <c r="U117" s="164">
        <f t="shared" si="47"/>
        <v>3.0000000000000001E-12</v>
      </c>
      <c r="V117" s="30"/>
      <c r="W117" s="31"/>
      <c r="X117" s="31"/>
      <c r="Y117" s="164">
        <f t="shared" si="48"/>
        <v>3.0000000000000001E-12</v>
      </c>
      <c r="Z117" s="30"/>
      <c r="AA117" s="31"/>
      <c r="AB117" s="31"/>
      <c r="AC117" s="164">
        <f t="shared" si="49"/>
        <v>3.0000000000000001E-12</v>
      </c>
      <c r="AD117" s="30"/>
      <c r="AE117" s="31"/>
      <c r="AF117" s="31"/>
      <c r="AG117" s="164">
        <f t="shared" si="50"/>
        <v>3.0000000000000001E-12</v>
      </c>
      <c r="AH117" s="30"/>
      <c r="AI117" s="31"/>
      <c r="AJ117" s="31"/>
      <c r="AK117" s="164">
        <f t="shared" si="51"/>
        <v>3.0000000000000001E-12</v>
      </c>
      <c r="AL117" s="30"/>
      <c r="AM117" s="31"/>
      <c r="AN117" s="31"/>
      <c r="AO117" s="164">
        <f t="shared" si="52"/>
        <v>3.0000000000000001E-12</v>
      </c>
      <c r="AP117" s="30"/>
      <c r="AQ117" s="31"/>
      <c r="AR117" s="31"/>
      <c r="AS117" s="164">
        <f t="shared" si="53"/>
        <v>3.0000000000000001E-12</v>
      </c>
      <c r="AT117" s="30"/>
      <c r="AU117" s="31"/>
      <c r="AV117" s="31"/>
      <c r="AW117" s="164">
        <f t="shared" si="54"/>
        <v>3.0000000000000001E-12</v>
      </c>
      <c r="AX117" s="154">
        <v>11</v>
      </c>
    </row>
    <row r="118" spans="1:50" ht="16.5" hidden="1" customHeight="1" thickBot="1" x14ac:dyDescent="0.25">
      <c r="A118" s="153">
        <v>512</v>
      </c>
      <c r="B118" s="153" t="str">
        <f>IFERROR(MATCH(A118,Inscrits!$L$2:$L$201,0),"?")</f>
        <v>?</v>
      </c>
      <c r="C118" s="28" t="str">
        <f>IFERROR(INDEX(Inscrits!$M$2:$M$201,Qualifs!$B118,1),"?")</f>
        <v>?</v>
      </c>
      <c r="D118" s="160" t="str">
        <f>IFERROR(INDEX(Inscrits!$E$2:$E$201,Qualifs!$B118,1),"?")</f>
        <v>?</v>
      </c>
      <c r="E118" s="160" t="str">
        <f>IFERROR(INDEX(Inscrits!$H$2:$H$201,Qualifs!$B118,1),"?")</f>
        <v>?</v>
      </c>
      <c r="F118" s="29">
        <v>12</v>
      </c>
      <c r="G118" s="161">
        <f t="shared" si="42"/>
        <v>3E-11</v>
      </c>
      <c r="H118" s="162">
        <f t="shared" si="43"/>
        <v>1.1829999999999999E-8</v>
      </c>
      <c r="I118" s="163" t="str">
        <f t="shared" si="44"/>
        <v>nc</v>
      </c>
      <c r="J118" s="33"/>
      <c r="K118" s="34"/>
      <c r="L118" s="34"/>
      <c r="M118" s="165">
        <f t="shared" si="45"/>
        <v>3.0000000000000001E-12</v>
      </c>
      <c r="N118" s="33"/>
      <c r="O118" s="34"/>
      <c r="P118" s="34"/>
      <c r="Q118" s="165">
        <f t="shared" si="46"/>
        <v>3.0000000000000001E-12</v>
      </c>
      <c r="R118" s="33"/>
      <c r="S118" s="34"/>
      <c r="T118" s="34"/>
      <c r="U118" s="165">
        <f t="shared" si="47"/>
        <v>3.0000000000000001E-12</v>
      </c>
      <c r="V118" s="33"/>
      <c r="W118" s="34"/>
      <c r="X118" s="34"/>
      <c r="Y118" s="165">
        <f t="shared" si="48"/>
        <v>3.0000000000000001E-12</v>
      </c>
      <c r="Z118" s="33"/>
      <c r="AA118" s="34"/>
      <c r="AB118" s="34"/>
      <c r="AC118" s="165">
        <f t="shared" si="49"/>
        <v>3.0000000000000001E-12</v>
      </c>
      <c r="AD118" s="33"/>
      <c r="AE118" s="34"/>
      <c r="AF118" s="34"/>
      <c r="AG118" s="165">
        <f t="shared" si="50"/>
        <v>3.0000000000000001E-12</v>
      </c>
      <c r="AH118" s="33"/>
      <c r="AI118" s="34"/>
      <c r="AJ118" s="34"/>
      <c r="AK118" s="165">
        <f t="shared" si="51"/>
        <v>3.0000000000000001E-12</v>
      </c>
      <c r="AL118" s="33"/>
      <c r="AM118" s="34"/>
      <c r="AN118" s="34"/>
      <c r="AO118" s="165">
        <f t="shared" si="52"/>
        <v>3.0000000000000001E-12</v>
      </c>
      <c r="AP118" s="33"/>
      <c r="AQ118" s="34"/>
      <c r="AR118" s="34"/>
      <c r="AS118" s="165">
        <f t="shared" si="53"/>
        <v>3.0000000000000001E-12</v>
      </c>
      <c r="AT118" s="33"/>
      <c r="AU118" s="34"/>
      <c r="AV118" s="34"/>
      <c r="AW118" s="165">
        <f t="shared" si="54"/>
        <v>3.0000000000000001E-12</v>
      </c>
      <c r="AX118" s="154">
        <v>12</v>
      </c>
    </row>
    <row r="119" spans="1:50" ht="16.5" hidden="1" customHeight="1" x14ac:dyDescent="0.2">
      <c r="A119" s="153">
        <v>513</v>
      </c>
      <c r="B119" s="153" t="str">
        <f>IFERROR(MATCH(A119,Inscrits!$L$2:$L$201,0),"?")</f>
        <v>?</v>
      </c>
      <c r="C119" s="28" t="str">
        <f>IFERROR(INDEX(Inscrits!$M$2:$M$201,Qualifs!$B119,1),"?")</f>
        <v>?</v>
      </c>
      <c r="D119" s="160" t="str">
        <f>IFERROR(INDEX(Inscrits!$E$2:$E$201,Qualifs!$B119,1),"?")</f>
        <v>?</v>
      </c>
      <c r="E119" s="160" t="str">
        <f>IFERROR(INDEX(Inscrits!$H$2:$H$201,Qualifs!$B119,1),"?")</f>
        <v>?</v>
      </c>
      <c r="F119" s="29">
        <v>13</v>
      </c>
      <c r="G119" s="161">
        <f t="shared" si="42"/>
        <v>3E-11</v>
      </c>
      <c r="H119" s="162">
        <f t="shared" si="43"/>
        <v>1.193E-8</v>
      </c>
      <c r="I119" s="163" t="str">
        <f t="shared" si="44"/>
        <v>nc</v>
      </c>
      <c r="J119" s="30"/>
      <c r="K119" s="31"/>
      <c r="L119" s="31"/>
      <c r="M119" s="164">
        <f t="shared" si="45"/>
        <v>3.0000000000000001E-12</v>
      </c>
      <c r="N119" s="30"/>
      <c r="O119" s="31"/>
      <c r="P119" s="31"/>
      <c r="Q119" s="164">
        <f t="shared" si="46"/>
        <v>3.0000000000000001E-12</v>
      </c>
      <c r="R119" s="30"/>
      <c r="S119" s="31"/>
      <c r="T119" s="31"/>
      <c r="U119" s="164">
        <f t="shared" si="47"/>
        <v>3.0000000000000001E-12</v>
      </c>
      <c r="V119" s="30"/>
      <c r="W119" s="31"/>
      <c r="X119" s="31"/>
      <c r="Y119" s="164">
        <f t="shared" si="48"/>
        <v>3.0000000000000001E-12</v>
      </c>
      <c r="Z119" s="30"/>
      <c r="AA119" s="31"/>
      <c r="AB119" s="31"/>
      <c r="AC119" s="164">
        <f t="shared" si="49"/>
        <v>3.0000000000000001E-12</v>
      </c>
      <c r="AD119" s="30"/>
      <c r="AE119" s="31"/>
      <c r="AF119" s="31"/>
      <c r="AG119" s="164">
        <f t="shared" si="50"/>
        <v>3.0000000000000001E-12</v>
      </c>
      <c r="AH119" s="30"/>
      <c r="AI119" s="31"/>
      <c r="AJ119" s="31"/>
      <c r="AK119" s="164">
        <f t="shared" si="51"/>
        <v>3.0000000000000001E-12</v>
      </c>
      <c r="AL119" s="30"/>
      <c r="AM119" s="31"/>
      <c r="AN119" s="31"/>
      <c r="AO119" s="164">
        <f t="shared" si="52"/>
        <v>3.0000000000000001E-12</v>
      </c>
      <c r="AP119" s="30"/>
      <c r="AQ119" s="31"/>
      <c r="AR119" s="31"/>
      <c r="AS119" s="164">
        <f t="shared" si="53"/>
        <v>3.0000000000000001E-12</v>
      </c>
      <c r="AT119" s="30"/>
      <c r="AU119" s="31"/>
      <c r="AV119" s="31"/>
      <c r="AW119" s="164">
        <f t="shared" si="54"/>
        <v>3.0000000000000001E-12</v>
      </c>
      <c r="AX119" s="154">
        <v>13</v>
      </c>
    </row>
    <row r="120" spans="1:50" ht="16.5" hidden="1" customHeight="1" thickBot="1" x14ac:dyDescent="0.25">
      <c r="A120" s="153">
        <v>514</v>
      </c>
      <c r="B120" s="153" t="str">
        <f>IFERROR(MATCH(A120,Inscrits!$L$2:$L$201,0),"?")</f>
        <v>?</v>
      </c>
      <c r="C120" s="28" t="str">
        <f>IFERROR(INDEX(Inscrits!$M$2:$M$201,Qualifs!$B120,1),"?")</f>
        <v>?</v>
      </c>
      <c r="D120" s="160" t="str">
        <f>IFERROR(INDEX(Inscrits!$E$2:$E$201,Qualifs!$B120,1),"?")</f>
        <v>?</v>
      </c>
      <c r="E120" s="160" t="str">
        <f>IFERROR(INDEX(Inscrits!$H$2:$H$201,Qualifs!$B120,1),"?")</f>
        <v>?</v>
      </c>
      <c r="F120" s="29">
        <v>14</v>
      </c>
      <c r="G120" s="161">
        <f t="shared" si="42"/>
        <v>3E-11</v>
      </c>
      <c r="H120" s="162">
        <f t="shared" si="43"/>
        <v>1.2029999999999999E-8</v>
      </c>
      <c r="I120" s="163" t="str">
        <f t="shared" si="44"/>
        <v>nc</v>
      </c>
      <c r="J120" s="33"/>
      <c r="K120" s="34"/>
      <c r="L120" s="34"/>
      <c r="M120" s="165">
        <f t="shared" si="45"/>
        <v>3.0000000000000001E-12</v>
      </c>
      <c r="N120" s="33"/>
      <c r="O120" s="34"/>
      <c r="P120" s="34"/>
      <c r="Q120" s="165">
        <f t="shared" si="46"/>
        <v>3.0000000000000001E-12</v>
      </c>
      <c r="R120" s="33"/>
      <c r="S120" s="34"/>
      <c r="T120" s="34"/>
      <c r="U120" s="165">
        <f t="shared" si="47"/>
        <v>3.0000000000000001E-12</v>
      </c>
      <c r="V120" s="33"/>
      <c r="W120" s="34"/>
      <c r="X120" s="34"/>
      <c r="Y120" s="165">
        <f t="shared" si="48"/>
        <v>3.0000000000000001E-12</v>
      </c>
      <c r="Z120" s="33"/>
      <c r="AA120" s="34"/>
      <c r="AB120" s="34"/>
      <c r="AC120" s="165">
        <f t="shared" si="49"/>
        <v>3.0000000000000001E-12</v>
      </c>
      <c r="AD120" s="33"/>
      <c r="AE120" s="34"/>
      <c r="AF120" s="34"/>
      <c r="AG120" s="165">
        <f t="shared" si="50"/>
        <v>3.0000000000000001E-12</v>
      </c>
      <c r="AH120" s="33"/>
      <c r="AI120" s="34"/>
      <c r="AJ120" s="34"/>
      <c r="AK120" s="165">
        <f t="shared" si="51"/>
        <v>3.0000000000000001E-12</v>
      </c>
      <c r="AL120" s="33"/>
      <c r="AM120" s="34"/>
      <c r="AN120" s="34"/>
      <c r="AO120" s="165">
        <f t="shared" si="52"/>
        <v>3.0000000000000001E-12</v>
      </c>
      <c r="AP120" s="33"/>
      <c r="AQ120" s="34"/>
      <c r="AR120" s="34"/>
      <c r="AS120" s="165">
        <f t="shared" si="53"/>
        <v>3.0000000000000001E-12</v>
      </c>
      <c r="AT120" s="33"/>
      <c r="AU120" s="34"/>
      <c r="AV120" s="34"/>
      <c r="AW120" s="165">
        <f t="shared" si="54"/>
        <v>3.0000000000000001E-12</v>
      </c>
      <c r="AX120" s="154">
        <v>14</v>
      </c>
    </row>
    <row r="121" spans="1:50" ht="16.5" hidden="1" customHeight="1" x14ac:dyDescent="0.2">
      <c r="A121" s="153">
        <v>515</v>
      </c>
      <c r="B121" s="153" t="str">
        <f>IFERROR(MATCH(A121,Inscrits!$L$2:$L$201,0),"?")</f>
        <v>?</v>
      </c>
      <c r="C121" s="28" t="str">
        <f>IFERROR(INDEX(Inscrits!$M$2:$M$201,Qualifs!$B121,1),"?")</f>
        <v>?</v>
      </c>
      <c r="D121" s="160" t="str">
        <f>IFERROR(INDEX(Inscrits!$E$2:$E$201,Qualifs!$B121,1),"?")</f>
        <v>?</v>
      </c>
      <c r="E121" s="160" t="str">
        <f>IFERROR(INDEX(Inscrits!$H$2:$H$201,Qualifs!$B121,1),"?")</f>
        <v>?</v>
      </c>
      <c r="F121" s="29">
        <v>15</v>
      </c>
      <c r="G121" s="161">
        <f t="shared" si="42"/>
        <v>3E-11</v>
      </c>
      <c r="H121" s="162">
        <f t="shared" si="43"/>
        <v>1.213E-8</v>
      </c>
      <c r="I121" s="163" t="str">
        <f t="shared" si="44"/>
        <v>nc</v>
      </c>
      <c r="J121" s="30"/>
      <c r="K121" s="31"/>
      <c r="L121" s="31"/>
      <c r="M121" s="164">
        <f t="shared" si="45"/>
        <v>3.0000000000000001E-12</v>
      </c>
      <c r="N121" s="30"/>
      <c r="O121" s="31"/>
      <c r="P121" s="31"/>
      <c r="Q121" s="164">
        <f t="shared" si="46"/>
        <v>3.0000000000000001E-12</v>
      </c>
      <c r="R121" s="30"/>
      <c r="S121" s="31"/>
      <c r="T121" s="31"/>
      <c r="U121" s="164">
        <f t="shared" si="47"/>
        <v>3.0000000000000001E-12</v>
      </c>
      <c r="V121" s="30"/>
      <c r="W121" s="31"/>
      <c r="X121" s="31"/>
      <c r="Y121" s="164">
        <f t="shared" si="48"/>
        <v>3.0000000000000001E-12</v>
      </c>
      <c r="Z121" s="30"/>
      <c r="AA121" s="31"/>
      <c r="AB121" s="31"/>
      <c r="AC121" s="164">
        <f t="shared" si="49"/>
        <v>3.0000000000000001E-12</v>
      </c>
      <c r="AD121" s="30"/>
      <c r="AE121" s="31"/>
      <c r="AF121" s="31"/>
      <c r="AG121" s="164">
        <f t="shared" si="50"/>
        <v>3.0000000000000001E-12</v>
      </c>
      <c r="AH121" s="30"/>
      <c r="AI121" s="31"/>
      <c r="AJ121" s="31"/>
      <c r="AK121" s="164">
        <f t="shared" si="51"/>
        <v>3.0000000000000001E-12</v>
      </c>
      <c r="AL121" s="30"/>
      <c r="AM121" s="31"/>
      <c r="AN121" s="31"/>
      <c r="AO121" s="164">
        <f t="shared" si="52"/>
        <v>3.0000000000000001E-12</v>
      </c>
      <c r="AP121" s="30"/>
      <c r="AQ121" s="31"/>
      <c r="AR121" s="31"/>
      <c r="AS121" s="164">
        <f t="shared" si="53"/>
        <v>3.0000000000000001E-12</v>
      </c>
      <c r="AT121" s="30"/>
      <c r="AU121" s="31"/>
      <c r="AV121" s="31"/>
      <c r="AW121" s="164">
        <f t="shared" si="54"/>
        <v>3.0000000000000001E-12</v>
      </c>
      <c r="AX121" s="154">
        <v>15</v>
      </c>
    </row>
    <row r="122" spans="1:50" ht="16.5" hidden="1" customHeight="1" thickBot="1" x14ac:dyDescent="0.25">
      <c r="A122" s="153">
        <v>516</v>
      </c>
      <c r="B122" s="153" t="str">
        <f>IFERROR(MATCH(A122,Inscrits!$L$2:$L$201,0),"?")</f>
        <v>?</v>
      </c>
      <c r="C122" s="28" t="str">
        <f>IFERROR(INDEX(Inscrits!$M$2:$M$201,Qualifs!$B122,1),"?")</f>
        <v>?</v>
      </c>
      <c r="D122" s="160" t="str">
        <f>IFERROR(INDEX(Inscrits!$E$2:$E$201,Qualifs!$B122,1),"?")</f>
        <v>?</v>
      </c>
      <c r="E122" s="160" t="str">
        <f>IFERROR(INDEX(Inscrits!$H$2:$H$201,Qualifs!$B122,1),"?")</f>
        <v>?</v>
      </c>
      <c r="F122" s="29">
        <v>16</v>
      </c>
      <c r="G122" s="161">
        <f t="shared" si="42"/>
        <v>3E-11</v>
      </c>
      <c r="H122" s="162">
        <f t="shared" si="43"/>
        <v>1.2229999999999999E-8</v>
      </c>
      <c r="I122" s="163" t="str">
        <f t="shared" si="44"/>
        <v>nc</v>
      </c>
      <c r="J122" s="33"/>
      <c r="K122" s="34"/>
      <c r="L122" s="34"/>
      <c r="M122" s="165">
        <f t="shared" si="45"/>
        <v>3.0000000000000001E-12</v>
      </c>
      <c r="N122" s="33"/>
      <c r="O122" s="34"/>
      <c r="P122" s="34"/>
      <c r="Q122" s="165">
        <f t="shared" si="46"/>
        <v>3.0000000000000001E-12</v>
      </c>
      <c r="R122" s="33"/>
      <c r="S122" s="34"/>
      <c r="T122" s="34"/>
      <c r="U122" s="165">
        <f t="shared" si="47"/>
        <v>3.0000000000000001E-12</v>
      </c>
      <c r="V122" s="33"/>
      <c r="W122" s="34"/>
      <c r="X122" s="34"/>
      <c r="Y122" s="165">
        <f t="shared" si="48"/>
        <v>3.0000000000000001E-12</v>
      </c>
      <c r="Z122" s="33"/>
      <c r="AA122" s="34"/>
      <c r="AB122" s="34"/>
      <c r="AC122" s="165">
        <f t="shared" si="49"/>
        <v>3.0000000000000001E-12</v>
      </c>
      <c r="AD122" s="33"/>
      <c r="AE122" s="34"/>
      <c r="AF122" s="34"/>
      <c r="AG122" s="165">
        <f t="shared" si="50"/>
        <v>3.0000000000000001E-12</v>
      </c>
      <c r="AH122" s="33"/>
      <c r="AI122" s="34"/>
      <c r="AJ122" s="34"/>
      <c r="AK122" s="165">
        <f t="shared" si="51"/>
        <v>3.0000000000000001E-12</v>
      </c>
      <c r="AL122" s="33"/>
      <c r="AM122" s="34"/>
      <c r="AN122" s="34"/>
      <c r="AO122" s="165">
        <f t="shared" si="52"/>
        <v>3.0000000000000001E-12</v>
      </c>
      <c r="AP122" s="33"/>
      <c r="AQ122" s="34"/>
      <c r="AR122" s="34"/>
      <c r="AS122" s="165">
        <f t="shared" si="53"/>
        <v>3.0000000000000001E-12</v>
      </c>
      <c r="AT122" s="33"/>
      <c r="AU122" s="34"/>
      <c r="AV122" s="34"/>
      <c r="AW122" s="165">
        <f t="shared" si="54"/>
        <v>3.0000000000000001E-12</v>
      </c>
      <c r="AX122" s="154">
        <v>16</v>
      </c>
    </row>
    <row r="123" spans="1:50" ht="16.5" hidden="1" customHeight="1" x14ac:dyDescent="0.2">
      <c r="A123" s="153">
        <v>517</v>
      </c>
      <c r="B123" s="153" t="str">
        <f>IFERROR(MATCH(A123,Inscrits!$L$2:$L$201,0),"?")</f>
        <v>?</v>
      </c>
      <c r="C123" s="28" t="str">
        <f>IFERROR(INDEX(Inscrits!$M$2:$M$201,Qualifs!$B123,1),"?")</f>
        <v>?</v>
      </c>
      <c r="D123" s="160" t="str">
        <f>IFERROR(INDEX(Inscrits!$E$2:$E$201,Qualifs!$B123,1),"?")</f>
        <v>?</v>
      </c>
      <c r="E123" s="160" t="str">
        <f>IFERROR(INDEX(Inscrits!$H$2:$H$201,Qualifs!$B123,1),"?")</f>
        <v>?</v>
      </c>
      <c r="F123" s="29">
        <v>17</v>
      </c>
      <c r="G123" s="161">
        <f t="shared" si="42"/>
        <v>3E-11</v>
      </c>
      <c r="H123" s="162">
        <f t="shared" si="43"/>
        <v>1.2329999999999999E-8</v>
      </c>
      <c r="I123" s="163" t="str">
        <f t="shared" si="44"/>
        <v>nc</v>
      </c>
      <c r="J123" s="30"/>
      <c r="K123" s="31"/>
      <c r="L123" s="31"/>
      <c r="M123" s="164">
        <f t="shared" si="45"/>
        <v>3.0000000000000001E-12</v>
      </c>
      <c r="N123" s="30"/>
      <c r="O123" s="31"/>
      <c r="P123" s="31"/>
      <c r="Q123" s="164">
        <f t="shared" si="46"/>
        <v>3.0000000000000001E-12</v>
      </c>
      <c r="R123" s="30"/>
      <c r="S123" s="31"/>
      <c r="T123" s="31"/>
      <c r="U123" s="164">
        <f t="shared" si="47"/>
        <v>3.0000000000000001E-12</v>
      </c>
      <c r="V123" s="30"/>
      <c r="W123" s="31"/>
      <c r="X123" s="31"/>
      <c r="Y123" s="164">
        <f t="shared" si="48"/>
        <v>3.0000000000000001E-12</v>
      </c>
      <c r="Z123" s="30"/>
      <c r="AA123" s="31"/>
      <c r="AB123" s="31"/>
      <c r="AC123" s="164">
        <f t="shared" si="49"/>
        <v>3.0000000000000001E-12</v>
      </c>
      <c r="AD123" s="30"/>
      <c r="AE123" s="31"/>
      <c r="AF123" s="31"/>
      <c r="AG123" s="164">
        <f t="shared" si="50"/>
        <v>3.0000000000000001E-12</v>
      </c>
      <c r="AH123" s="30"/>
      <c r="AI123" s="31"/>
      <c r="AJ123" s="31"/>
      <c r="AK123" s="164">
        <f t="shared" si="51"/>
        <v>3.0000000000000001E-12</v>
      </c>
      <c r="AL123" s="30"/>
      <c r="AM123" s="31"/>
      <c r="AN123" s="31"/>
      <c r="AO123" s="164">
        <f t="shared" si="52"/>
        <v>3.0000000000000001E-12</v>
      </c>
      <c r="AP123" s="30"/>
      <c r="AQ123" s="31"/>
      <c r="AR123" s="31"/>
      <c r="AS123" s="164">
        <f t="shared" si="53"/>
        <v>3.0000000000000001E-12</v>
      </c>
      <c r="AT123" s="30"/>
      <c r="AU123" s="31"/>
      <c r="AV123" s="31"/>
      <c r="AW123" s="164">
        <f t="shared" si="54"/>
        <v>3.0000000000000001E-12</v>
      </c>
      <c r="AX123" s="154">
        <v>17</v>
      </c>
    </row>
    <row r="124" spans="1:50" ht="16.5" hidden="1" customHeight="1" thickBot="1" x14ac:dyDescent="0.25">
      <c r="A124" s="153">
        <v>518</v>
      </c>
      <c r="B124" s="153" t="str">
        <f>IFERROR(MATCH(A124,Inscrits!$L$2:$L$201,0),"?")</f>
        <v>?</v>
      </c>
      <c r="C124" s="28" t="str">
        <f>IFERROR(INDEX(Inscrits!$M$2:$M$201,Qualifs!$B124,1),"?")</f>
        <v>?</v>
      </c>
      <c r="D124" s="160" t="str">
        <f>IFERROR(INDEX(Inscrits!$E$2:$E$201,Qualifs!$B124,1),"?")</f>
        <v>?</v>
      </c>
      <c r="E124" s="160" t="str">
        <f>IFERROR(INDEX(Inscrits!$H$2:$H$201,Qualifs!$B124,1),"?")</f>
        <v>?</v>
      </c>
      <c r="F124" s="29">
        <v>18</v>
      </c>
      <c r="G124" s="161">
        <f t="shared" si="42"/>
        <v>3E-11</v>
      </c>
      <c r="H124" s="162">
        <f t="shared" si="43"/>
        <v>1.2429999999999999E-8</v>
      </c>
      <c r="I124" s="163" t="str">
        <f t="shared" si="44"/>
        <v>nc</v>
      </c>
      <c r="J124" s="33"/>
      <c r="K124" s="34"/>
      <c r="L124" s="34"/>
      <c r="M124" s="165">
        <f t="shared" si="45"/>
        <v>3.0000000000000001E-12</v>
      </c>
      <c r="N124" s="33"/>
      <c r="O124" s="34"/>
      <c r="P124" s="34"/>
      <c r="Q124" s="165">
        <f t="shared" si="46"/>
        <v>3.0000000000000001E-12</v>
      </c>
      <c r="R124" s="33"/>
      <c r="S124" s="34"/>
      <c r="T124" s="34"/>
      <c r="U124" s="165">
        <f t="shared" si="47"/>
        <v>3.0000000000000001E-12</v>
      </c>
      <c r="V124" s="33"/>
      <c r="W124" s="34"/>
      <c r="X124" s="34"/>
      <c r="Y124" s="165">
        <f t="shared" si="48"/>
        <v>3.0000000000000001E-12</v>
      </c>
      <c r="Z124" s="33"/>
      <c r="AA124" s="34"/>
      <c r="AB124" s="34"/>
      <c r="AC124" s="165">
        <f t="shared" si="49"/>
        <v>3.0000000000000001E-12</v>
      </c>
      <c r="AD124" s="33"/>
      <c r="AE124" s="34"/>
      <c r="AF124" s="34"/>
      <c r="AG124" s="165">
        <f t="shared" si="50"/>
        <v>3.0000000000000001E-12</v>
      </c>
      <c r="AH124" s="33"/>
      <c r="AI124" s="34"/>
      <c r="AJ124" s="34"/>
      <c r="AK124" s="165">
        <f t="shared" si="51"/>
        <v>3.0000000000000001E-12</v>
      </c>
      <c r="AL124" s="33"/>
      <c r="AM124" s="34"/>
      <c r="AN124" s="34"/>
      <c r="AO124" s="165">
        <f t="shared" si="52"/>
        <v>3.0000000000000001E-12</v>
      </c>
      <c r="AP124" s="33"/>
      <c r="AQ124" s="34"/>
      <c r="AR124" s="34"/>
      <c r="AS124" s="165">
        <f t="shared" si="53"/>
        <v>3.0000000000000001E-12</v>
      </c>
      <c r="AT124" s="33"/>
      <c r="AU124" s="34"/>
      <c r="AV124" s="34"/>
      <c r="AW124" s="165">
        <f t="shared" si="54"/>
        <v>3.0000000000000001E-12</v>
      </c>
      <c r="AX124" s="154">
        <v>18</v>
      </c>
    </row>
    <row r="125" spans="1:50" ht="16.5" hidden="1" customHeight="1" x14ac:dyDescent="0.2">
      <c r="A125" s="153">
        <v>519</v>
      </c>
      <c r="B125" s="153" t="str">
        <f>IFERROR(MATCH(A125,Inscrits!$L$2:$L$201,0),"?")</f>
        <v>?</v>
      </c>
      <c r="C125" s="28" t="str">
        <f>IFERROR(INDEX(Inscrits!$M$2:$M$201,Qualifs!$B125,1),"?")</f>
        <v>?</v>
      </c>
      <c r="D125" s="160" t="str">
        <f>IFERROR(INDEX(Inscrits!$E$2:$E$201,Qualifs!$B125,1),"?")</f>
        <v>?</v>
      </c>
      <c r="E125" s="160" t="str">
        <f>IFERROR(INDEX(Inscrits!$H$2:$H$201,Qualifs!$B125,1),"?")</f>
        <v>?</v>
      </c>
      <c r="F125" s="29">
        <v>19</v>
      </c>
      <c r="G125" s="161">
        <f t="shared" si="42"/>
        <v>3E-11</v>
      </c>
      <c r="H125" s="162">
        <f t="shared" si="43"/>
        <v>1.2529999999999999E-8</v>
      </c>
      <c r="I125" s="163" t="str">
        <f t="shared" si="44"/>
        <v>nc</v>
      </c>
      <c r="J125" s="30"/>
      <c r="K125" s="31"/>
      <c r="L125" s="31"/>
      <c r="M125" s="164">
        <f t="shared" si="45"/>
        <v>3.0000000000000001E-12</v>
      </c>
      <c r="N125" s="30"/>
      <c r="O125" s="31"/>
      <c r="P125" s="31"/>
      <c r="Q125" s="164">
        <f t="shared" si="46"/>
        <v>3.0000000000000001E-12</v>
      </c>
      <c r="R125" s="30"/>
      <c r="S125" s="31"/>
      <c r="T125" s="31"/>
      <c r="U125" s="164">
        <f t="shared" si="47"/>
        <v>3.0000000000000001E-12</v>
      </c>
      <c r="V125" s="30"/>
      <c r="W125" s="31"/>
      <c r="X125" s="31"/>
      <c r="Y125" s="164">
        <f t="shared" si="48"/>
        <v>3.0000000000000001E-12</v>
      </c>
      <c r="Z125" s="30"/>
      <c r="AA125" s="31"/>
      <c r="AB125" s="31"/>
      <c r="AC125" s="164">
        <f t="shared" si="49"/>
        <v>3.0000000000000001E-12</v>
      </c>
      <c r="AD125" s="30"/>
      <c r="AE125" s="31"/>
      <c r="AF125" s="31"/>
      <c r="AG125" s="164">
        <f t="shared" si="50"/>
        <v>3.0000000000000001E-12</v>
      </c>
      <c r="AH125" s="30"/>
      <c r="AI125" s="31"/>
      <c r="AJ125" s="31"/>
      <c r="AK125" s="164">
        <f t="shared" si="51"/>
        <v>3.0000000000000001E-12</v>
      </c>
      <c r="AL125" s="30"/>
      <c r="AM125" s="31"/>
      <c r="AN125" s="31"/>
      <c r="AO125" s="164">
        <f t="shared" si="52"/>
        <v>3.0000000000000001E-12</v>
      </c>
      <c r="AP125" s="30"/>
      <c r="AQ125" s="31"/>
      <c r="AR125" s="31"/>
      <c r="AS125" s="164">
        <f t="shared" si="53"/>
        <v>3.0000000000000001E-12</v>
      </c>
      <c r="AT125" s="30"/>
      <c r="AU125" s="31"/>
      <c r="AV125" s="31"/>
      <c r="AW125" s="164">
        <f t="shared" si="54"/>
        <v>3.0000000000000001E-12</v>
      </c>
      <c r="AX125" s="154">
        <v>19</v>
      </c>
    </row>
    <row r="126" spans="1:50" ht="16.5" hidden="1" customHeight="1" thickBot="1" x14ac:dyDescent="0.25">
      <c r="A126" s="153">
        <v>520</v>
      </c>
      <c r="B126" s="153" t="str">
        <f>IFERROR(MATCH(A126,Inscrits!$L$2:$L$201,0),"?")</f>
        <v>?</v>
      </c>
      <c r="C126" s="28" t="str">
        <f>IFERROR(INDEX(Inscrits!$M$2:$M$201,Qualifs!$B126,1),"?")</f>
        <v>?</v>
      </c>
      <c r="D126" s="160" t="str">
        <f>IFERROR(INDEX(Inscrits!$E$2:$E$201,Qualifs!$B126,1),"?")</f>
        <v>?</v>
      </c>
      <c r="E126" s="160" t="str">
        <f>IFERROR(INDEX(Inscrits!$H$2:$H$201,Qualifs!$B126,1),"?")</f>
        <v>?</v>
      </c>
      <c r="F126" s="29">
        <v>20</v>
      </c>
      <c r="G126" s="161">
        <f t="shared" si="42"/>
        <v>3E-11</v>
      </c>
      <c r="H126" s="162">
        <f t="shared" si="43"/>
        <v>1.263E-8</v>
      </c>
      <c r="I126" s="163" t="str">
        <f t="shared" si="44"/>
        <v>nc</v>
      </c>
      <c r="J126" s="33"/>
      <c r="K126" s="34"/>
      <c r="L126" s="34"/>
      <c r="M126" s="165">
        <f t="shared" si="45"/>
        <v>3.0000000000000001E-12</v>
      </c>
      <c r="N126" s="33"/>
      <c r="O126" s="34"/>
      <c r="P126" s="34"/>
      <c r="Q126" s="165">
        <f t="shared" si="46"/>
        <v>3.0000000000000001E-12</v>
      </c>
      <c r="R126" s="33"/>
      <c r="S126" s="34"/>
      <c r="T126" s="34"/>
      <c r="U126" s="165">
        <f t="shared" si="47"/>
        <v>3.0000000000000001E-12</v>
      </c>
      <c r="V126" s="33"/>
      <c r="W126" s="34"/>
      <c r="X126" s="34"/>
      <c r="Y126" s="165">
        <f t="shared" si="48"/>
        <v>3.0000000000000001E-12</v>
      </c>
      <c r="Z126" s="33"/>
      <c r="AA126" s="34"/>
      <c r="AB126" s="34"/>
      <c r="AC126" s="165">
        <f t="shared" si="49"/>
        <v>3.0000000000000001E-12</v>
      </c>
      <c r="AD126" s="33"/>
      <c r="AE126" s="34"/>
      <c r="AF126" s="34"/>
      <c r="AG126" s="165">
        <f t="shared" si="50"/>
        <v>3.0000000000000001E-12</v>
      </c>
      <c r="AH126" s="33"/>
      <c r="AI126" s="34"/>
      <c r="AJ126" s="34"/>
      <c r="AK126" s="165">
        <f t="shared" si="51"/>
        <v>3.0000000000000001E-12</v>
      </c>
      <c r="AL126" s="33"/>
      <c r="AM126" s="34"/>
      <c r="AN126" s="34"/>
      <c r="AO126" s="165">
        <f t="shared" si="52"/>
        <v>3.0000000000000001E-12</v>
      </c>
      <c r="AP126" s="33"/>
      <c r="AQ126" s="34"/>
      <c r="AR126" s="34"/>
      <c r="AS126" s="165">
        <f t="shared" si="53"/>
        <v>3.0000000000000001E-12</v>
      </c>
      <c r="AT126" s="33"/>
      <c r="AU126" s="34"/>
      <c r="AV126" s="34"/>
      <c r="AW126" s="165">
        <f t="shared" si="54"/>
        <v>3.0000000000000001E-12</v>
      </c>
      <c r="AX126" s="154">
        <v>20</v>
      </c>
    </row>
    <row r="127" spans="1:50" ht="16.5" hidden="1" customHeight="1" x14ac:dyDescent="0.2">
      <c r="A127" s="153">
        <v>521</v>
      </c>
      <c r="B127" s="153" t="str">
        <f>IFERROR(MATCH(A127,Inscrits!$L$2:$L$201,0),"?")</f>
        <v>?</v>
      </c>
      <c r="C127" s="28" t="str">
        <f>IFERROR(INDEX(Inscrits!$M$2:$M$201,Qualifs!$B127,1),"?")</f>
        <v>?</v>
      </c>
      <c r="D127" s="160" t="str">
        <f>IFERROR(INDEX(Inscrits!$E$2:$E$201,Qualifs!$B127,1),"?")</f>
        <v>?</v>
      </c>
      <c r="E127" s="160" t="str">
        <f>IFERROR(INDEX(Inscrits!$H$2:$H$201,Qualifs!$B127,1),"?")</f>
        <v>?</v>
      </c>
      <c r="F127" s="29">
        <v>21</v>
      </c>
      <c r="G127" s="161">
        <f t="shared" si="42"/>
        <v>3E-11</v>
      </c>
      <c r="H127" s="162">
        <f t="shared" si="43"/>
        <v>1.2729999999999999E-8</v>
      </c>
      <c r="I127" s="163" t="str">
        <f t="shared" si="44"/>
        <v>nc</v>
      </c>
      <c r="J127" s="30"/>
      <c r="K127" s="31"/>
      <c r="L127" s="31"/>
      <c r="M127" s="164">
        <f t="shared" si="45"/>
        <v>3.0000000000000001E-12</v>
      </c>
      <c r="N127" s="30"/>
      <c r="O127" s="31"/>
      <c r="P127" s="31"/>
      <c r="Q127" s="164">
        <f t="shared" si="46"/>
        <v>3.0000000000000001E-12</v>
      </c>
      <c r="R127" s="30"/>
      <c r="S127" s="31"/>
      <c r="T127" s="31"/>
      <c r="U127" s="164">
        <f t="shared" si="47"/>
        <v>3.0000000000000001E-12</v>
      </c>
      <c r="V127" s="30"/>
      <c r="W127" s="31"/>
      <c r="X127" s="31"/>
      <c r="Y127" s="164">
        <f t="shared" si="48"/>
        <v>3.0000000000000001E-12</v>
      </c>
      <c r="Z127" s="30"/>
      <c r="AA127" s="31"/>
      <c r="AB127" s="31"/>
      <c r="AC127" s="164">
        <f t="shared" si="49"/>
        <v>3.0000000000000001E-12</v>
      </c>
      <c r="AD127" s="30"/>
      <c r="AE127" s="31"/>
      <c r="AF127" s="31"/>
      <c r="AG127" s="164">
        <f t="shared" si="50"/>
        <v>3.0000000000000001E-12</v>
      </c>
      <c r="AH127" s="30"/>
      <c r="AI127" s="31"/>
      <c r="AJ127" s="31"/>
      <c r="AK127" s="164">
        <f t="shared" si="51"/>
        <v>3.0000000000000001E-12</v>
      </c>
      <c r="AL127" s="30"/>
      <c r="AM127" s="31"/>
      <c r="AN127" s="31"/>
      <c r="AO127" s="164">
        <f t="shared" si="52"/>
        <v>3.0000000000000001E-12</v>
      </c>
      <c r="AP127" s="30"/>
      <c r="AQ127" s="31"/>
      <c r="AR127" s="31"/>
      <c r="AS127" s="164">
        <f t="shared" si="53"/>
        <v>3.0000000000000001E-12</v>
      </c>
      <c r="AT127" s="30"/>
      <c r="AU127" s="31"/>
      <c r="AV127" s="31"/>
      <c r="AW127" s="164">
        <f t="shared" si="54"/>
        <v>3.0000000000000001E-12</v>
      </c>
      <c r="AX127" s="154">
        <v>21</v>
      </c>
    </row>
    <row r="128" spans="1:50" ht="16.5" hidden="1" customHeight="1" thickBot="1" x14ac:dyDescent="0.25">
      <c r="A128" s="153">
        <v>522</v>
      </c>
      <c r="B128" s="153" t="str">
        <f>IFERROR(MATCH(A128,Inscrits!$L$2:$L$201,0),"?")</f>
        <v>?</v>
      </c>
      <c r="C128" s="28" t="str">
        <f>IFERROR(INDEX(Inscrits!$M$2:$M$201,Qualifs!$B128,1),"?")</f>
        <v>?</v>
      </c>
      <c r="D128" s="160" t="str">
        <f>IFERROR(INDEX(Inscrits!$E$2:$E$201,Qualifs!$B128,1),"?")</f>
        <v>?</v>
      </c>
      <c r="E128" s="160" t="str">
        <f>IFERROR(INDEX(Inscrits!$H$2:$H$201,Qualifs!$B128,1),"?")</f>
        <v>?</v>
      </c>
      <c r="F128" s="29">
        <v>22</v>
      </c>
      <c r="G128" s="161">
        <f t="shared" si="42"/>
        <v>3E-11</v>
      </c>
      <c r="H128" s="162">
        <f t="shared" si="43"/>
        <v>1.283E-8</v>
      </c>
      <c r="I128" s="163" t="str">
        <f t="shared" si="44"/>
        <v>nc</v>
      </c>
      <c r="J128" s="33"/>
      <c r="K128" s="34"/>
      <c r="L128" s="34"/>
      <c r="M128" s="165">
        <f t="shared" si="45"/>
        <v>3.0000000000000001E-12</v>
      </c>
      <c r="N128" s="33"/>
      <c r="O128" s="34"/>
      <c r="P128" s="34"/>
      <c r="Q128" s="165">
        <f t="shared" si="46"/>
        <v>3.0000000000000001E-12</v>
      </c>
      <c r="R128" s="33"/>
      <c r="S128" s="34"/>
      <c r="T128" s="34"/>
      <c r="U128" s="165">
        <f t="shared" si="47"/>
        <v>3.0000000000000001E-12</v>
      </c>
      <c r="V128" s="33"/>
      <c r="W128" s="34"/>
      <c r="X128" s="34"/>
      <c r="Y128" s="165">
        <f t="shared" si="48"/>
        <v>3.0000000000000001E-12</v>
      </c>
      <c r="Z128" s="33"/>
      <c r="AA128" s="34"/>
      <c r="AB128" s="34"/>
      <c r="AC128" s="165">
        <f t="shared" si="49"/>
        <v>3.0000000000000001E-12</v>
      </c>
      <c r="AD128" s="33"/>
      <c r="AE128" s="34"/>
      <c r="AF128" s="34"/>
      <c r="AG128" s="165">
        <f t="shared" si="50"/>
        <v>3.0000000000000001E-12</v>
      </c>
      <c r="AH128" s="33"/>
      <c r="AI128" s="34"/>
      <c r="AJ128" s="34"/>
      <c r="AK128" s="165">
        <f t="shared" si="51"/>
        <v>3.0000000000000001E-12</v>
      </c>
      <c r="AL128" s="33"/>
      <c r="AM128" s="34"/>
      <c r="AN128" s="34"/>
      <c r="AO128" s="165">
        <f t="shared" si="52"/>
        <v>3.0000000000000001E-12</v>
      </c>
      <c r="AP128" s="33"/>
      <c r="AQ128" s="34"/>
      <c r="AR128" s="34"/>
      <c r="AS128" s="165">
        <f t="shared" si="53"/>
        <v>3.0000000000000001E-12</v>
      </c>
      <c r="AT128" s="33"/>
      <c r="AU128" s="34"/>
      <c r="AV128" s="34"/>
      <c r="AW128" s="165">
        <f t="shared" si="54"/>
        <v>3.0000000000000001E-12</v>
      </c>
      <c r="AX128" s="154">
        <v>22</v>
      </c>
    </row>
    <row r="129" spans="1:50" ht="16.5" hidden="1" customHeight="1" x14ac:dyDescent="0.2">
      <c r="A129" s="153">
        <v>523</v>
      </c>
      <c r="B129" s="153" t="str">
        <f>IFERROR(MATCH(A129,Inscrits!$L$2:$L$201,0),"?")</f>
        <v>?</v>
      </c>
      <c r="C129" s="28" t="str">
        <f>IFERROR(INDEX(Inscrits!$M$2:$M$201,Qualifs!$B129,1),"?")</f>
        <v>?</v>
      </c>
      <c r="D129" s="160" t="str">
        <f>IFERROR(INDEX(Inscrits!$E$2:$E$201,Qualifs!$B129,1),"?")</f>
        <v>?</v>
      </c>
      <c r="E129" s="160" t="str">
        <f>IFERROR(INDEX(Inscrits!$H$2:$H$201,Qualifs!$B129,1),"?")</f>
        <v>?</v>
      </c>
      <c r="F129" s="29">
        <v>23</v>
      </c>
      <c r="G129" s="161">
        <f t="shared" si="42"/>
        <v>3E-11</v>
      </c>
      <c r="H129" s="162">
        <f t="shared" si="43"/>
        <v>1.2929999999999999E-8</v>
      </c>
      <c r="I129" s="163" t="str">
        <f t="shared" si="44"/>
        <v>nc</v>
      </c>
      <c r="J129" s="30"/>
      <c r="K129" s="31"/>
      <c r="L129" s="31"/>
      <c r="M129" s="164">
        <f t="shared" si="45"/>
        <v>3.0000000000000001E-12</v>
      </c>
      <c r="N129" s="30"/>
      <c r="O129" s="31"/>
      <c r="P129" s="31"/>
      <c r="Q129" s="164">
        <f t="shared" si="46"/>
        <v>3.0000000000000001E-12</v>
      </c>
      <c r="R129" s="30"/>
      <c r="S129" s="31"/>
      <c r="T129" s="31"/>
      <c r="U129" s="164">
        <f t="shared" si="47"/>
        <v>3.0000000000000001E-12</v>
      </c>
      <c r="V129" s="30"/>
      <c r="W129" s="31"/>
      <c r="X129" s="31"/>
      <c r="Y129" s="164">
        <f t="shared" si="48"/>
        <v>3.0000000000000001E-12</v>
      </c>
      <c r="Z129" s="30"/>
      <c r="AA129" s="31"/>
      <c r="AB129" s="31"/>
      <c r="AC129" s="164">
        <f t="shared" si="49"/>
        <v>3.0000000000000001E-12</v>
      </c>
      <c r="AD129" s="30"/>
      <c r="AE129" s="31"/>
      <c r="AF129" s="31"/>
      <c r="AG129" s="164">
        <f t="shared" si="50"/>
        <v>3.0000000000000001E-12</v>
      </c>
      <c r="AH129" s="30"/>
      <c r="AI129" s="31"/>
      <c r="AJ129" s="31"/>
      <c r="AK129" s="164">
        <f t="shared" si="51"/>
        <v>3.0000000000000001E-12</v>
      </c>
      <c r="AL129" s="30"/>
      <c r="AM129" s="31"/>
      <c r="AN129" s="31"/>
      <c r="AO129" s="164">
        <f t="shared" si="52"/>
        <v>3.0000000000000001E-12</v>
      </c>
      <c r="AP129" s="30"/>
      <c r="AQ129" s="31"/>
      <c r="AR129" s="31"/>
      <c r="AS129" s="164">
        <f t="shared" si="53"/>
        <v>3.0000000000000001E-12</v>
      </c>
      <c r="AT129" s="30"/>
      <c r="AU129" s="31"/>
      <c r="AV129" s="31"/>
      <c r="AW129" s="164">
        <f t="shared" si="54"/>
        <v>3.0000000000000001E-12</v>
      </c>
      <c r="AX129" s="154">
        <v>23</v>
      </c>
    </row>
    <row r="130" spans="1:50" ht="16.5" hidden="1" customHeight="1" thickBot="1" x14ac:dyDescent="0.25">
      <c r="A130" s="153">
        <v>524</v>
      </c>
      <c r="B130" s="153" t="str">
        <f>IFERROR(MATCH(A130,Inscrits!$L$2:$L$201,0),"?")</f>
        <v>?</v>
      </c>
      <c r="C130" s="28" t="str">
        <f>IFERROR(INDEX(Inscrits!$M$2:$M$201,Qualifs!$B130,1),"?")</f>
        <v>?</v>
      </c>
      <c r="D130" s="160" t="str">
        <f>IFERROR(INDEX(Inscrits!$E$2:$E$201,Qualifs!$B130,1),"?")</f>
        <v>?</v>
      </c>
      <c r="E130" s="160" t="str">
        <f>IFERROR(INDEX(Inscrits!$H$2:$H$201,Qualifs!$B130,1),"?")</f>
        <v>?</v>
      </c>
      <c r="F130" s="29">
        <v>24</v>
      </c>
      <c r="G130" s="161">
        <f t="shared" si="42"/>
        <v>3E-11</v>
      </c>
      <c r="H130" s="162">
        <f t="shared" si="43"/>
        <v>1.303E-8</v>
      </c>
      <c r="I130" s="163" t="str">
        <f t="shared" si="44"/>
        <v>nc</v>
      </c>
      <c r="J130" s="33"/>
      <c r="K130" s="34"/>
      <c r="L130" s="34"/>
      <c r="M130" s="165">
        <f t="shared" si="45"/>
        <v>3.0000000000000001E-12</v>
      </c>
      <c r="N130" s="33"/>
      <c r="O130" s="34"/>
      <c r="P130" s="34"/>
      <c r="Q130" s="165">
        <f t="shared" si="46"/>
        <v>3.0000000000000001E-12</v>
      </c>
      <c r="R130" s="33"/>
      <c r="S130" s="34"/>
      <c r="T130" s="34"/>
      <c r="U130" s="165">
        <f t="shared" si="47"/>
        <v>3.0000000000000001E-12</v>
      </c>
      <c r="V130" s="33"/>
      <c r="W130" s="34"/>
      <c r="X130" s="34"/>
      <c r="Y130" s="165">
        <f t="shared" si="48"/>
        <v>3.0000000000000001E-12</v>
      </c>
      <c r="Z130" s="33"/>
      <c r="AA130" s="34"/>
      <c r="AB130" s="34"/>
      <c r="AC130" s="165">
        <f t="shared" si="49"/>
        <v>3.0000000000000001E-12</v>
      </c>
      <c r="AD130" s="33"/>
      <c r="AE130" s="34"/>
      <c r="AF130" s="34"/>
      <c r="AG130" s="165">
        <f t="shared" si="50"/>
        <v>3.0000000000000001E-12</v>
      </c>
      <c r="AH130" s="33"/>
      <c r="AI130" s="34"/>
      <c r="AJ130" s="34"/>
      <c r="AK130" s="165">
        <f t="shared" si="51"/>
        <v>3.0000000000000001E-12</v>
      </c>
      <c r="AL130" s="33"/>
      <c r="AM130" s="34"/>
      <c r="AN130" s="34"/>
      <c r="AO130" s="165">
        <f t="shared" si="52"/>
        <v>3.0000000000000001E-12</v>
      </c>
      <c r="AP130" s="33"/>
      <c r="AQ130" s="34"/>
      <c r="AR130" s="34"/>
      <c r="AS130" s="165">
        <f t="shared" si="53"/>
        <v>3.0000000000000001E-12</v>
      </c>
      <c r="AT130" s="33"/>
      <c r="AU130" s="34"/>
      <c r="AV130" s="34"/>
      <c r="AW130" s="165">
        <f t="shared" si="54"/>
        <v>3.0000000000000001E-12</v>
      </c>
      <c r="AX130" s="154">
        <v>24</v>
      </c>
    </row>
    <row r="131" spans="1:50" ht="37.5" hidden="1" customHeight="1" x14ac:dyDescent="0.2">
      <c r="C131" s="580" t="s">
        <v>160</v>
      </c>
      <c r="D131" s="580"/>
      <c r="E131" s="580"/>
      <c r="F131" s="580"/>
      <c r="G131" s="580"/>
      <c r="H131" s="580"/>
      <c r="I131" s="580"/>
      <c r="J131" s="580"/>
      <c r="K131" s="580"/>
      <c r="L131" s="580"/>
      <c r="M131" s="580"/>
      <c r="N131" s="580"/>
      <c r="O131" s="580"/>
      <c r="P131" s="580"/>
      <c r="Q131" s="580"/>
      <c r="R131" s="580"/>
      <c r="S131" s="580"/>
      <c r="T131" s="580"/>
      <c r="U131" s="580"/>
      <c r="V131" s="580"/>
      <c r="W131" s="580"/>
      <c r="X131" s="580"/>
      <c r="Y131" s="580"/>
      <c r="Z131" s="580"/>
      <c r="AA131" s="580"/>
      <c r="AB131" s="580"/>
      <c r="AC131" s="580"/>
      <c r="AD131" s="580"/>
      <c r="AE131" s="580"/>
      <c r="AF131" s="580"/>
      <c r="AG131" s="580"/>
      <c r="AH131" s="580"/>
      <c r="AI131" s="580"/>
      <c r="AJ131" s="580"/>
      <c r="AK131" s="580"/>
      <c r="AL131" s="580"/>
      <c r="AM131" s="580"/>
      <c r="AN131" s="580"/>
      <c r="AO131" s="580"/>
      <c r="AP131" s="580"/>
      <c r="AQ131" s="580"/>
      <c r="AR131" s="580"/>
      <c r="AS131" s="580"/>
      <c r="AT131" s="580"/>
      <c r="AU131" s="580"/>
      <c r="AV131" s="580"/>
      <c r="AW131" s="580"/>
    </row>
    <row r="132" spans="1:50" ht="16.5" hidden="1" customHeight="1" thickBot="1" x14ac:dyDescent="0.25">
      <c r="C132" s="26" t="s">
        <v>147</v>
      </c>
      <c r="D132" s="157" t="s">
        <v>15</v>
      </c>
      <c r="E132" s="26" t="s">
        <v>18</v>
      </c>
      <c r="F132" s="157" t="s">
        <v>14</v>
      </c>
      <c r="G132" s="158" t="s">
        <v>148</v>
      </c>
      <c r="H132" s="27"/>
      <c r="I132" s="159" t="s">
        <v>149</v>
      </c>
      <c r="J132" s="579" t="s">
        <v>150</v>
      </c>
      <c r="K132" s="579"/>
      <c r="L132" s="579"/>
      <c r="M132" s="579"/>
      <c r="N132" s="579" t="s">
        <v>151</v>
      </c>
      <c r="O132" s="579"/>
      <c r="P132" s="579"/>
      <c r="Q132" s="579"/>
      <c r="R132" s="579" t="s">
        <v>152</v>
      </c>
      <c r="S132" s="579"/>
      <c r="T132" s="579"/>
      <c r="U132" s="579"/>
      <c r="V132" s="579" t="s">
        <v>153</v>
      </c>
      <c r="W132" s="579"/>
      <c r="X132" s="579"/>
      <c r="Y132" s="579"/>
      <c r="Z132" s="579" t="s">
        <v>154</v>
      </c>
      <c r="AA132" s="579"/>
      <c r="AB132" s="579"/>
      <c r="AC132" s="579"/>
      <c r="AD132" s="579" t="s">
        <v>155</v>
      </c>
      <c r="AE132" s="579"/>
      <c r="AF132" s="579"/>
      <c r="AG132" s="579"/>
      <c r="AH132" s="579" t="s">
        <v>156</v>
      </c>
      <c r="AI132" s="579"/>
      <c r="AJ132" s="579"/>
      <c r="AK132" s="579"/>
      <c r="AL132" s="579" t="s">
        <v>157</v>
      </c>
      <c r="AM132" s="579"/>
      <c r="AN132" s="579"/>
      <c r="AO132" s="579"/>
      <c r="AP132" s="579" t="s">
        <v>158</v>
      </c>
      <c r="AQ132" s="579"/>
      <c r="AR132" s="579"/>
      <c r="AS132" s="579"/>
      <c r="AT132" s="579" t="s">
        <v>159</v>
      </c>
      <c r="AU132" s="579"/>
      <c r="AV132" s="579"/>
      <c r="AW132" s="579"/>
    </row>
    <row r="133" spans="1:50" ht="16.5" hidden="1" customHeight="1" x14ac:dyDescent="0.2">
      <c r="A133" s="153">
        <v>601</v>
      </c>
      <c r="B133" s="153" t="str">
        <f>IFERROR(MATCH(A133,Inscrits!$L$2:$L$201,0),"?")</f>
        <v>?</v>
      </c>
      <c r="C133" s="28" t="str">
        <f>IFERROR(INDEX(Inscrits!$M$2:$M$201,Qualifs!$B133,1),"?")</f>
        <v>?</v>
      </c>
      <c r="D133" s="160" t="str">
        <f>IFERROR(INDEX(Inscrits!$E$2:$E$201,Qualifs!$B133,1),"?")</f>
        <v>?</v>
      </c>
      <c r="E133" s="160" t="str">
        <f>IFERROR(INDEX(Inscrits!$H$2:$H$201,Qualifs!$B133,1),"?")</f>
        <v>?</v>
      </c>
      <c r="F133" s="29">
        <v>1</v>
      </c>
      <c r="G133" s="161">
        <f>M133+Q133+U133+Y133+AC133+AG133+AK133+AO133+AS133+AW133</f>
        <v>3E-11</v>
      </c>
      <c r="H133" s="162">
        <f>G133+ROW()/10000000000</f>
        <v>1.3329999999999999E-8</v>
      </c>
      <c r="I133" s="163" t="str">
        <f t="shared" ref="I133:I156" si="55">IF(ROUND(G133,0)&lt;&gt;0,RANK(G133,$G$3:$G$156),"nc")</f>
        <v>nc</v>
      </c>
      <c r="J133" s="30"/>
      <c r="K133" s="31"/>
      <c r="L133" s="31"/>
      <c r="M133" s="164">
        <f t="shared" ref="M133:M156" si="56">J133+POWER(10,J133-12)+K133+POWER(10,K133-12)+L133+POWER(10,L133-12)</f>
        <v>3.0000000000000001E-12</v>
      </c>
      <c r="N133" s="30"/>
      <c r="O133" s="31"/>
      <c r="P133" s="31"/>
      <c r="Q133" s="164">
        <f t="shared" ref="Q133:Q156" si="57">N133+POWER(10,N133-12)+O133+POWER(10,O133-12)+P133+POWER(10,P133-12)</f>
        <v>3.0000000000000001E-12</v>
      </c>
      <c r="R133" s="30"/>
      <c r="S133" s="31"/>
      <c r="T133" s="31"/>
      <c r="U133" s="164">
        <f t="shared" ref="U133:U156" si="58">R133+POWER(10,R133-12)+S133+POWER(10,S133-12)+T133+POWER(10,T133-12)</f>
        <v>3.0000000000000001E-12</v>
      </c>
      <c r="V133" s="30"/>
      <c r="W133" s="31"/>
      <c r="X133" s="31"/>
      <c r="Y133" s="164">
        <f t="shared" ref="Y133:Y156" si="59">V133+POWER(10,V133-12)+W133+POWER(10,W133-12)+X133+POWER(10,X133-12)</f>
        <v>3.0000000000000001E-12</v>
      </c>
      <c r="Z133" s="30"/>
      <c r="AA133" s="31"/>
      <c r="AB133" s="31"/>
      <c r="AC133" s="164">
        <f t="shared" ref="AC133:AC156" si="60">Z133+POWER(10,Z133-12)+AA133+POWER(10,AA133-12)+AB133+POWER(10,AB133-12)</f>
        <v>3.0000000000000001E-12</v>
      </c>
      <c r="AD133" s="30"/>
      <c r="AE133" s="31"/>
      <c r="AF133" s="31"/>
      <c r="AG133" s="164">
        <f t="shared" ref="AG133:AG156" si="61">AD133+POWER(10,AD133-12)+AE133+POWER(10,AE133-12)+AF133+POWER(10,AF133-12)</f>
        <v>3.0000000000000001E-12</v>
      </c>
      <c r="AH133" s="30"/>
      <c r="AI133" s="31"/>
      <c r="AJ133" s="31"/>
      <c r="AK133" s="164">
        <f t="shared" ref="AK133:AK156" si="62">AH133+POWER(10,AH133-12)+AI133+POWER(10,AI133-12)+AJ133+POWER(10,AJ133-12)</f>
        <v>3.0000000000000001E-12</v>
      </c>
      <c r="AL133" s="30"/>
      <c r="AM133" s="31"/>
      <c r="AN133" s="31"/>
      <c r="AO133" s="164">
        <f t="shared" ref="AO133:AO156" si="63">AL133+POWER(10,AL133-12)+AM133+POWER(10,AM133-12)+AN133+POWER(10,AN133-12)</f>
        <v>3.0000000000000001E-12</v>
      </c>
      <c r="AP133" s="30"/>
      <c r="AQ133" s="31"/>
      <c r="AR133" s="31"/>
      <c r="AS133" s="164">
        <f t="shared" ref="AS133:AS156" si="64">AP133+POWER(10,AP133-12)+AQ133+POWER(10,AQ133-12)+AR133+POWER(10,AR133-12)</f>
        <v>3.0000000000000001E-12</v>
      </c>
      <c r="AT133" s="30"/>
      <c r="AU133" s="31"/>
      <c r="AV133" s="31"/>
      <c r="AW133" s="164">
        <f t="shared" ref="AW133:AW156" si="65">AT133+POWER(10,AT133-12)+AU133+POWER(10,AU133-12)+AV133+POWER(10,AV133-12)</f>
        <v>3.0000000000000001E-12</v>
      </c>
      <c r="AX133" s="154">
        <v>1</v>
      </c>
    </row>
    <row r="134" spans="1:50" ht="16.5" hidden="1" customHeight="1" thickBot="1" x14ac:dyDescent="0.25">
      <c r="A134" s="153">
        <v>602</v>
      </c>
      <c r="B134" s="153" t="str">
        <f>IFERROR(MATCH(A134,Inscrits!$L$2:$L$201,0),"?")</f>
        <v>?</v>
      </c>
      <c r="C134" s="28" t="str">
        <f>IFERROR(INDEX(Inscrits!$M$2:$M$201,Qualifs!$B134,1),"?")</f>
        <v>?</v>
      </c>
      <c r="D134" s="160" t="str">
        <f>IFERROR(INDEX(Inscrits!$E$2:$E$201,Qualifs!$B134,1),"?")</f>
        <v>?</v>
      </c>
      <c r="E134" s="160" t="str">
        <f>IFERROR(INDEX(Inscrits!$H$2:$H$201,Qualifs!$B134,1),"?")</f>
        <v>?</v>
      </c>
      <c r="F134" s="29">
        <v>2</v>
      </c>
      <c r="G134" s="166">
        <f t="shared" ref="G134:G156" si="66">M134+Q134+U134+Y134+AC134+AG134+AK134+AO134+AS134+AW134</f>
        <v>3E-11</v>
      </c>
      <c r="H134" s="162">
        <f t="shared" ref="H134:H156" si="67">G134+ROW()/10000000000</f>
        <v>1.3429999999999998E-8</v>
      </c>
      <c r="I134" s="163" t="str">
        <f t="shared" si="55"/>
        <v>nc</v>
      </c>
      <c r="J134" s="33"/>
      <c r="K134" s="34"/>
      <c r="L134" s="34"/>
      <c r="M134" s="165">
        <f t="shared" si="56"/>
        <v>3.0000000000000001E-12</v>
      </c>
      <c r="N134" s="33"/>
      <c r="O134" s="34"/>
      <c r="P134" s="34"/>
      <c r="Q134" s="165">
        <f t="shared" si="57"/>
        <v>3.0000000000000001E-12</v>
      </c>
      <c r="R134" s="33"/>
      <c r="S134" s="34"/>
      <c r="T134" s="34"/>
      <c r="U134" s="165">
        <f t="shared" si="58"/>
        <v>3.0000000000000001E-12</v>
      </c>
      <c r="V134" s="33"/>
      <c r="W134" s="34"/>
      <c r="X134" s="34"/>
      <c r="Y134" s="165">
        <f t="shared" si="59"/>
        <v>3.0000000000000001E-12</v>
      </c>
      <c r="Z134" s="33"/>
      <c r="AA134" s="34"/>
      <c r="AB134" s="34"/>
      <c r="AC134" s="165">
        <f t="shared" si="60"/>
        <v>3.0000000000000001E-12</v>
      </c>
      <c r="AD134" s="33"/>
      <c r="AE134" s="34"/>
      <c r="AF134" s="34"/>
      <c r="AG134" s="165">
        <f t="shared" si="61"/>
        <v>3.0000000000000001E-12</v>
      </c>
      <c r="AH134" s="33"/>
      <c r="AI134" s="34"/>
      <c r="AJ134" s="34"/>
      <c r="AK134" s="165">
        <f t="shared" si="62"/>
        <v>3.0000000000000001E-12</v>
      </c>
      <c r="AL134" s="33"/>
      <c r="AM134" s="34"/>
      <c r="AN134" s="34"/>
      <c r="AO134" s="165">
        <f t="shared" si="63"/>
        <v>3.0000000000000001E-12</v>
      </c>
      <c r="AP134" s="33"/>
      <c r="AQ134" s="34"/>
      <c r="AR134" s="34"/>
      <c r="AS134" s="165">
        <f t="shared" si="64"/>
        <v>3.0000000000000001E-12</v>
      </c>
      <c r="AT134" s="33"/>
      <c r="AU134" s="34"/>
      <c r="AV134" s="34"/>
      <c r="AW134" s="165">
        <f t="shared" si="65"/>
        <v>3.0000000000000001E-12</v>
      </c>
      <c r="AX134" s="154">
        <v>2</v>
      </c>
    </row>
    <row r="135" spans="1:50" ht="16.5" hidden="1" customHeight="1" x14ac:dyDescent="0.2">
      <c r="A135" s="153">
        <v>603</v>
      </c>
      <c r="B135" s="153" t="str">
        <f>IFERROR(MATCH(A135,Inscrits!$L$2:$L$201,0),"?")</f>
        <v>?</v>
      </c>
      <c r="C135" s="28" t="str">
        <f>IFERROR(INDEX(Inscrits!$M$2:$M$201,Qualifs!$B135,1),"?")</f>
        <v>?</v>
      </c>
      <c r="D135" s="160" t="str">
        <f>IFERROR(INDEX(Inscrits!$E$2:$E$201,Qualifs!$B135,1),"?")</f>
        <v>?</v>
      </c>
      <c r="E135" s="160" t="str">
        <f>IFERROR(INDEX(Inscrits!$H$2:$H$201,Qualifs!$B135,1),"?")</f>
        <v>?</v>
      </c>
      <c r="F135" s="29">
        <v>3</v>
      </c>
      <c r="G135" s="166">
        <f t="shared" si="66"/>
        <v>3E-11</v>
      </c>
      <c r="H135" s="162">
        <f t="shared" si="67"/>
        <v>1.3529999999999999E-8</v>
      </c>
      <c r="I135" s="163" t="str">
        <f t="shared" si="55"/>
        <v>nc</v>
      </c>
      <c r="J135" s="30"/>
      <c r="K135" s="31"/>
      <c r="L135" s="31"/>
      <c r="M135" s="164">
        <f t="shared" si="56"/>
        <v>3.0000000000000001E-12</v>
      </c>
      <c r="N135" s="30"/>
      <c r="O135" s="31"/>
      <c r="P135" s="31"/>
      <c r="Q135" s="164">
        <f t="shared" si="57"/>
        <v>3.0000000000000001E-12</v>
      </c>
      <c r="R135" s="30"/>
      <c r="S135" s="31"/>
      <c r="T135" s="31"/>
      <c r="U135" s="164">
        <f t="shared" si="58"/>
        <v>3.0000000000000001E-12</v>
      </c>
      <c r="V135" s="30"/>
      <c r="W135" s="31"/>
      <c r="X135" s="31"/>
      <c r="Y135" s="164">
        <f t="shared" si="59"/>
        <v>3.0000000000000001E-12</v>
      </c>
      <c r="Z135" s="30"/>
      <c r="AA135" s="31"/>
      <c r="AB135" s="31"/>
      <c r="AC135" s="164">
        <f t="shared" si="60"/>
        <v>3.0000000000000001E-12</v>
      </c>
      <c r="AD135" s="30"/>
      <c r="AE135" s="31"/>
      <c r="AF135" s="31"/>
      <c r="AG135" s="164">
        <f t="shared" si="61"/>
        <v>3.0000000000000001E-12</v>
      </c>
      <c r="AH135" s="30"/>
      <c r="AI135" s="31"/>
      <c r="AJ135" s="31"/>
      <c r="AK135" s="164">
        <f t="shared" si="62"/>
        <v>3.0000000000000001E-12</v>
      </c>
      <c r="AL135" s="30"/>
      <c r="AM135" s="31"/>
      <c r="AN135" s="31"/>
      <c r="AO135" s="164">
        <f t="shared" si="63"/>
        <v>3.0000000000000001E-12</v>
      </c>
      <c r="AP135" s="30"/>
      <c r="AQ135" s="31"/>
      <c r="AR135" s="31"/>
      <c r="AS135" s="164">
        <f t="shared" si="64"/>
        <v>3.0000000000000001E-12</v>
      </c>
      <c r="AT135" s="30"/>
      <c r="AU135" s="31"/>
      <c r="AV135" s="31"/>
      <c r="AW135" s="164">
        <f t="shared" si="65"/>
        <v>3.0000000000000001E-12</v>
      </c>
      <c r="AX135" s="154">
        <v>3</v>
      </c>
    </row>
    <row r="136" spans="1:50" ht="16.5" hidden="1" customHeight="1" thickBot="1" x14ac:dyDescent="0.25">
      <c r="A136" s="153">
        <v>604</v>
      </c>
      <c r="B136" s="153" t="str">
        <f>IFERROR(MATCH(A136,Inscrits!$L$2:$L$201,0),"?")</f>
        <v>?</v>
      </c>
      <c r="C136" s="28" t="str">
        <f>IFERROR(INDEX(Inscrits!$M$2:$M$201,Qualifs!$B136,1),"?")</f>
        <v>?</v>
      </c>
      <c r="D136" s="160" t="str">
        <f>IFERROR(INDEX(Inscrits!$E$2:$E$201,Qualifs!$B136,1),"?")</f>
        <v>?</v>
      </c>
      <c r="E136" s="160" t="str">
        <f>IFERROR(INDEX(Inscrits!$H$2:$H$201,Qualifs!$B136,1),"?")</f>
        <v>?</v>
      </c>
      <c r="F136" s="29">
        <v>4</v>
      </c>
      <c r="G136" s="166">
        <f t="shared" si="66"/>
        <v>3E-11</v>
      </c>
      <c r="H136" s="162">
        <f t="shared" si="67"/>
        <v>1.3629999999999999E-8</v>
      </c>
      <c r="I136" s="163" t="str">
        <f t="shared" si="55"/>
        <v>nc</v>
      </c>
      <c r="J136" s="33"/>
      <c r="K136" s="34"/>
      <c r="L136" s="34"/>
      <c r="M136" s="165">
        <f t="shared" si="56"/>
        <v>3.0000000000000001E-12</v>
      </c>
      <c r="N136" s="33"/>
      <c r="O136" s="34"/>
      <c r="P136" s="34"/>
      <c r="Q136" s="165">
        <f t="shared" si="57"/>
        <v>3.0000000000000001E-12</v>
      </c>
      <c r="R136" s="33"/>
      <c r="S136" s="34"/>
      <c r="T136" s="34"/>
      <c r="U136" s="165">
        <f t="shared" si="58"/>
        <v>3.0000000000000001E-12</v>
      </c>
      <c r="V136" s="33"/>
      <c r="W136" s="34"/>
      <c r="X136" s="34"/>
      <c r="Y136" s="165">
        <f t="shared" si="59"/>
        <v>3.0000000000000001E-12</v>
      </c>
      <c r="Z136" s="33"/>
      <c r="AA136" s="34"/>
      <c r="AB136" s="34"/>
      <c r="AC136" s="165">
        <f t="shared" si="60"/>
        <v>3.0000000000000001E-12</v>
      </c>
      <c r="AD136" s="33"/>
      <c r="AE136" s="34"/>
      <c r="AF136" s="34"/>
      <c r="AG136" s="165">
        <f t="shared" si="61"/>
        <v>3.0000000000000001E-12</v>
      </c>
      <c r="AH136" s="33"/>
      <c r="AI136" s="34"/>
      <c r="AJ136" s="34"/>
      <c r="AK136" s="165">
        <f t="shared" si="62"/>
        <v>3.0000000000000001E-12</v>
      </c>
      <c r="AL136" s="33"/>
      <c r="AM136" s="34"/>
      <c r="AN136" s="34"/>
      <c r="AO136" s="165">
        <f t="shared" si="63"/>
        <v>3.0000000000000001E-12</v>
      </c>
      <c r="AP136" s="33"/>
      <c r="AQ136" s="34"/>
      <c r="AR136" s="34"/>
      <c r="AS136" s="165">
        <f t="shared" si="64"/>
        <v>3.0000000000000001E-12</v>
      </c>
      <c r="AT136" s="33"/>
      <c r="AU136" s="34"/>
      <c r="AV136" s="34"/>
      <c r="AW136" s="165">
        <f t="shared" si="65"/>
        <v>3.0000000000000001E-12</v>
      </c>
      <c r="AX136" s="154">
        <v>4</v>
      </c>
    </row>
    <row r="137" spans="1:50" ht="16.5" hidden="1" customHeight="1" x14ac:dyDescent="0.2">
      <c r="A137" s="153">
        <v>605</v>
      </c>
      <c r="B137" s="153" t="str">
        <f>IFERROR(MATCH(A137,Inscrits!$L$2:$L$201,0),"?")</f>
        <v>?</v>
      </c>
      <c r="C137" s="28" t="str">
        <f>IFERROR(INDEX(Inscrits!$M$2:$M$201,Qualifs!$B137,1),"?")</f>
        <v>?</v>
      </c>
      <c r="D137" s="160" t="str">
        <f>IFERROR(INDEX(Inscrits!$E$2:$E$201,Qualifs!$B137,1),"?")</f>
        <v>?</v>
      </c>
      <c r="E137" s="160" t="str">
        <f>IFERROR(INDEX(Inscrits!$H$2:$H$201,Qualifs!$B137,1),"?")</f>
        <v>?</v>
      </c>
      <c r="F137" s="29">
        <v>5</v>
      </c>
      <c r="G137" s="166">
        <f t="shared" si="66"/>
        <v>3E-11</v>
      </c>
      <c r="H137" s="162">
        <f t="shared" si="67"/>
        <v>1.373E-8</v>
      </c>
      <c r="I137" s="163" t="str">
        <f t="shared" si="55"/>
        <v>nc</v>
      </c>
      <c r="J137" s="30"/>
      <c r="K137" s="31"/>
      <c r="L137" s="31"/>
      <c r="M137" s="164">
        <f t="shared" si="56"/>
        <v>3.0000000000000001E-12</v>
      </c>
      <c r="N137" s="30"/>
      <c r="O137" s="31"/>
      <c r="P137" s="31"/>
      <c r="Q137" s="164">
        <f t="shared" si="57"/>
        <v>3.0000000000000001E-12</v>
      </c>
      <c r="R137" s="30"/>
      <c r="S137" s="31"/>
      <c r="T137" s="31"/>
      <c r="U137" s="164">
        <f t="shared" si="58"/>
        <v>3.0000000000000001E-12</v>
      </c>
      <c r="V137" s="30"/>
      <c r="W137" s="31"/>
      <c r="X137" s="31"/>
      <c r="Y137" s="164">
        <f t="shared" si="59"/>
        <v>3.0000000000000001E-12</v>
      </c>
      <c r="Z137" s="30"/>
      <c r="AA137" s="31"/>
      <c r="AB137" s="31"/>
      <c r="AC137" s="164">
        <f t="shared" si="60"/>
        <v>3.0000000000000001E-12</v>
      </c>
      <c r="AD137" s="30"/>
      <c r="AE137" s="31"/>
      <c r="AF137" s="31"/>
      <c r="AG137" s="164">
        <f t="shared" si="61"/>
        <v>3.0000000000000001E-12</v>
      </c>
      <c r="AH137" s="30"/>
      <c r="AI137" s="31"/>
      <c r="AJ137" s="31"/>
      <c r="AK137" s="164">
        <f t="shared" si="62"/>
        <v>3.0000000000000001E-12</v>
      </c>
      <c r="AL137" s="30"/>
      <c r="AM137" s="31"/>
      <c r="AN137" s="31"/>
      <c r="AO137" s="164">
        <f t="shared" si="63"/>
        <v>3.0000000000000001E-12</v>
      </c>
      <c r="AP137" s="30"/>
      <c r="AQ137" s="31"/>
      <c r="AR137" s="31"/>
      <c r="AS137" s="164">
        <f t="shared" si="64"/>
        <v>3.0000000000000001E-12</v>
      </c>
      <c r="AT137" s="30"/>
      <c r="AU137" s="31"/>
      <c r="AV137" s="31"/>
      <c r="AW137" s="164">
        <f t="shared" si="65"/>
        <v>3.0000000000000001E-12</v>
      </c>
      <c r="AX137" s="154">
        <v>5</v>
      </c>
    </row>
    <row r="138" spans="1:50" ht="16.5" hidden="1" customHeight="1" thickBot="1" x14ac:dyDescent="0.25">
      <c r="A138" s="153">
        <v>606</v>
      </c>
      <c r="B138" s="153" t="str">
        <f>IFERROR(MATCH(A138,Inscrits!$L$2:$L$201,0),"?")</f>
        <v>?</v>
      </c>
      <c r="C138" s="28" t="str">
        <f>IFERROR(INDEX(Inscrits!$M$2:$M$201,Qualifs!$B138,1),"?")</f>
        <v>?</v>
      </c>
      <c r="D138" s="160" t="str">
        <f>IFERROR(INDEX(Inscrits!$E$2:$E$201,Qualifs!$B138,1),"?")</f>
        <v>?</v>
      </c>
      <c r="E138" s="160" t="str">
        <f>IFERROR(INDEX(Inscrits!$H$2:$H$201,Qualifs!$B138,1),"?")</f>
        <v>?</v>
      </c>
      <c r="F138" s="29">
        <v>6</v>
      </c>
      <c r="G138" s="166">
        <f t="shared" si="66"/>
        <v>3E-11</v>
      </c>
      <c r="H138" s="162">
        <f t="shared" si="67"/>
        <v>1.3829999999999999E-8</v>
      </c>
      <c r="I138" s="163" t="str">
        <f t="shared" si="55"/>
        <v>nc</v>
      </c>
      <c r="J138" s="33"/>
      <c r="K138" s="34"/>
      <c r="L138" s="34"/>
      <c r="M138" s="165">
        <f t="shared" si="56"/>
        <v>3.0000000000000001E-12</v>
      </c>
      <c r="N138" s="33"/>
      <c r="O138" s="34"/>
      <c r="P138" s="34"/>
      <c r="Q138" s="165">
        <f t="shared" si="57"/>
        <v>3.0000000000000001E-12</v>
      </c>
      <c r="R138" s="33"/>
      <c r="S138" s="34"/>
      <c r="T138" s="34"/>
      <c r="U138" s="165">
        <f t="shared" si="58"/>
        <v>3.0000000000000001E-12</v>
      </c>
      <c r="V138" s="33"/>
      <c r="W138" s="34"/>
      <c r="X138" s="34"/>
      <c r="Y138" s="165">
        <f t="shared" si="59"/>
        <v>3.0000000000000001E-12</v>
      </c>
      <c r="Z138" s="33"/>
      <c r="AA138" s="34"/>
      <c r="AB138" s="34"/>
      <c r="AC138" s="165">
        <f t="shared" si="60"/>
        <v>3.0000000000000001E-12</v>
      </c>
      <c r="AD138" s="33"/>
      <c r="AE138" s="34"/>
      <c r="AF138" s="34"/>
      <c r="AG138" s="165">
        <f t="shared" si="61"/>
        <v>3.0000000000000001E-12</v>
      </c>
      <c r="AH138" s="33"/>
      <c r="AI138" s="34"/>
      <c r="AJ138" s="34"/>
      <c r="AK138" s="165">
        <f t="shared" si="62"/>
        <v>3.0000000000000001E-12</v>
      </c>
      <c r="AL138" s="33"/>
      <c r="AM138" s="34"/>
      <c r="AN138" s="34"/>
      <c r="AO138" s="165">
        <f t="shared" si="63"/>
        <v>3.0000000000000001E-12</v>
      </c>
      <c r="AP138" s="33"/>
      <c r="AQ138" s="34"/>
      <c r="AR138" s="34"/>
      <c r="AS138" s="165">
        <f t="shared" si="64"/>
        <v>3.0000000000000001E-12</v>
      </c>
      <c r="AT138" s="33"/>
      <c r="AU138" s="34"/>
      <c r="AV138" s="34"/>
      <c r="AW138" s="165">
        <f t="shared" si="65"/>
        <v>3.0000000000000001E-12</v>
      </c>
      <c r="AX138" s="154">
        <v>6</v>
      </c>
    </row>
    <row r="139" spans="1:50" ht="16.5" hidden="1" customHeight="1" x14ac:dyDescent="0.2">
      <c r="A139" s="153">
        <v>607</v>
      </c>
      <c r="B139" s="153" t="str">
        <f>IFERROR(MATCH(A139,Inscrits!$L$2:$L$201,0),"?")</f>
        <v>?</v>
      </c>
      <c r="C139" s="28" t="str">
        <f>IFERROR(INDEX(Inscrits!$M$2:$M$201,Qualifs!$B139,1),"?")</f>
        <v>?</v>
      </c>
      <c r="D139" s="160" t="str">
        <f>IFERROR(INDEX(Inscrits!$E$2:$E$201,Qualifs!$B139,1),"?")</f>
        <v>?</v>
      </c>
      <c r="E139" s="160" t="str">
        <f>IFERROR(INDEX(Inscrits!$H$2:$H$201,Qualifs!$B139,1),"?")</f>
        <v>?</v>
      </c>
      <c r="F139" s="29">
        <v>7</v>
      </c>
      <c r="G139" s="166">
        <f t="shared" si="66"/>
        <v>3E-11</v>
      </c>
      <c r="H139" s="162">
        <f t="shared" si="67"/>
        <v>1.393E-8</v>
      </c>
      <c r="I139" s="163" t="str">
        <f t="shared" si="55"/>
        <v>nc</v>
      </c>
      <c r="J139" s="30"/>
      <c r="K139" s="31"/>
      <c r="L139" s="31"/>
      <c r="M139" s="164">
        <f t="shared" si="56"/>
        <v>3.0000000000000001E-12</v>
      </c>
      <c r="N139" s="30"/>
      <c r="O139" s="31"/>
      <c r="P139" s="31"/>
      <c r="Q139" s="164">
        <f t="shared" si="57"/>
        <v>3.0000000000000001E-12</v>
      </c>
      <c r="R139" s="30"/>
      <c r="S139" s="31"/>
      <c r="T139" s="31"/>
      <c r="U139" s="164">
        <f t="shared" si="58"/>
        <v>3.0000000000000001E-12</v>
      </c>
      <c r="V139" s="30"/>
      <c r="W139" s="31"/>
      <c r="X139" s="31"/>
      <c r="Y139" s="164">
        <f t="shared" si="59"/>
        <v>3.0000000000000001E-12</v>
      </c>
      <c r="Z139" s="30"/>
      <c r="AA139" s="31"/>
      <c r="AB139" s="31"/>
      <c r="AC139" s="164">
        <f t="shared" si="60"/>
        <v>3.0000000000000001E-12</v>
      </c>
      <c r="AD139" s="30"/>
      <c r="AE139" s="31"/>
      <c r="AF139" s="31"/>
      <c r="AG139" s="164">
        <f t="shared" si="61"/>
        <v>3.0000000000000001E-12</v>
      </c>
      <c r="AH139" s="30"/>
      <c r="AI139" s="31"/>
      <c r="AJ139" s="31"/>
      <c r="AK139" s="164">
        <f t="shared" si="62"/>
        <v>3.0000000000000001E-12</v>
      </c>
      <c r="AL139" s="30"/>
      <c r="AM139" s="31"/>
      <c r="AN139" s="31"/>
      <c r="AO139" s="164">
        <f t="shared" si="63"/>
        <v>3.0000000000000001E-12</v>
      </c>
      <c r="AP139" s="30"/>
      <c r="AQ139" s="31"/>
      <c r="AR139" s="31"/>
      <c r="AS139" s="164">
        <f t="shared" si="64"/>
        <v>3.0000000000000001E-12</v>
      </c>
      <c r="AT139" s="30"/>
      <c r="AU139" s="31"/>
      <c r="AV139" s="31"/>
      <c r="AW139" s="164">
        <f t="shared" si="65"/>
        <v>3.0000000000000001E-12</v>
      </c>
      <c r="AX139" s="154">
        <v>7</v>
      </c>
    </row>
    <row r="140" spans="1:50" ht="16.5" hidden="1" customHeight="1" thickBot="1" x14ac:dyDescent="0.25">
      <c r="A140" s="153">
        <v>608</v>
      </c>
      <c r="B140" s="153" t="str">
        <f>IFERROR(MATCH(A140,Inscrits!$L$2:$L$201,0),"?")</f>
        <v>?</v>
      </c>
      <c r="C140" s="28" t="str">
        <f>IFERROR(INDEX(Inscrits!$M$2:$M$201,Qualifs!$B140,1),"?")</f>
        <v>?</v>
      </c>
      <c r="D140" s="160" t="str">
        <f>IFERROR(INDEX(Inscrits!$E$2:$E$201,Qualifs!$B140,1),"?")</f>
        <v>?</v>
      </c>
      <c r="E140" s="160" t="str">
        <f>IFERROR(INDEX(Inscrits!$H$2:$H$201,Qualifs!$B140,1),"?")</f>
        <v>?</v>
      </c>
      <c r="F140" s="29">
        <v>8</v>
      </c>
      <c r="G140" s="166">
        <f t="shared" si="66"/>
        <v>3E-11</v>
      </c>
      <c r="H140" s="162">
        <f t="shared" si="67"/>
        <v>1.4029999999999999E-8</v>
      </c>
      <c r="I140" s="163" t="str">
        <f t="shared" si="55"/>
        <v>nc</v>
      </c>
      <c r="J140" s="33"/>
      <c r="K140" s="34"/>
      <c r="L140" s="34"/>
      <c r="M140" s="165">
        <f t="shared" si="56"/>
        <v>3.0000000000000001E-12</v>
      </c>
      <c r="N140" s="33"/>
      <c r="O140" s="34"/>
      <c r="P140" s="34"/>
      <c r="Q140" s="165">
        <f t="shared" si="57"/>
        <v>3.0000000000000001E-12</v>
      </c>
      <c r="R140" s="33"/>
      <c r="S140" s="34"/>
      <c r="T140" s="34"/>
      <c r="U140" s="165">
        <f t="shared" si="58"/>
        <v>3.0000000000000001E-12</v>
      </c>
      <c r="V140" s="33"/>
      <c r="W140" s="34"/>
      <c r="X140" s="34"/>
      <c r="Y140" s="165">
        <f t="shared" si="59"/>
        <v>3.0000000000000001E-12</v>
      </c>
      <c r="Z140" s="33"/>
      <c r="AA140" s="34"/>
      <c r="AB140" s="34"/>
      <c r="AC140" s="165">
        <f t="shared" si="60"/>
        <v>3.0000000000000001E-12</v>
      </c>
      <c r="AD140" s="33"/>
      <c r="AE140" s="34"/>
      <c r="AF140" s="34"/>
      <c r="AG140" s="165">
        <f t="shared" si="61"/>
        <v>3.0000000000000001E-12</v>
      </c>
      <c r="AH140" s="33"/>
      <c r="AI140" s="34"/>
      <c r="AJ140" s="34"/>
      <c r="AK140" s="165">
        <f t="shared" si="62"/>
        <v>3.0000000000000001E-12</v>
      </c>
      <c r="AL140" s="33"/>
      <c r="AM140" s="34"/>
      <c r="AN140" s="34"/>
      <c r="AO140" s="165">
        <f t="shared" si="63"/>
        <v>3.0000000000000001E-12</v>
      </c>
      <c r="AP140" s="33"/>
      <c r="AQ140" s="34"/>
      <c r="AR140" s="34"/>
      <c r="AS140" s="165">
        <f t="shared" si="64"/>
        <v>3.0000000000000001E-12</v>
      </c>
      <c r="AT140" s="33"/>
      <c r="AU140" s="34"/>
      <c r="AV140" s="34"/>
      <c r="AW140" s="165">
        <f t="shared" si="65"/>
        <v>3.0000000000000001E-12</v>
      </c>
      <c r="AX140" s="154">
        <v>8</v>
      </c>
    </row>
    <row r="141" spans="1:50" ht="16.5" hidden="1" customHeight="1" x14ac:dyDescent="0.2">
      <c r="A141" s="153">
        <v>609</v>
      </c>
      <c r="B141" s="153" t="str">
        <f>IFERROR(MATCH(A141,Inscrits!$L$2:$L$201,0),"?")</f>
        <v>?</v>
      </c>
      <c r="C141" s="28" t="str">
        <f>IFERROR(INDEX(Inscrits!$M$2:$M$201,Qualifs!$B141,1),"?")</f>
        <v>?</v>
      </c>
      <c r="D141" s="160" t="str">
        <f>IFERROR(INDEX(Inscrits!$E$2:$E$201,Qualifs!$B141,1),"?")</f>
        <v>?</v>
      </c>
      <c r="E141" s="160" t="str">
        <f>IFERROR(INDEX(Inscrits!$H$2:$H$201,Qualifs!$B141,1),"?")</f>
        <v>?</v>
      </c>
      <c r="F141" s="29">
        <v>9</v>
      </c>
      <c r="G141" s="166">
        <f t="shared" si="66"/>
        <v>3E-11</v>
      </c>
      <c r="H141" s="162">
        <f t="shared" si="67"/>
        <v>1.413E-8</v>
      </c>
      <c r="I141" s="163" t="str">
        <f t="shared" si="55"/>
        <v>nc</v>
      </c>
      <c r="J141" s="30"/>
      <c r="K141" s="31"/>
      <c r="L141" s="31"/>
      <c r="M141" s="164">
        <f t="shared" si="56"/>
        <v>3.0000000000000001E-12</v>
      </c>
      <c r="N141" s="30"/>
      <c r="O141" s="31"/>
      <c r="P141" s="31"/>
      <c r="Q141" s="164">
        <f t="shared" si="57"/>
        <v>3.0000000000000001E-12</v>
      </c>
      <c r="R141" s="30"/>
      <c r="S141" s="31"/>
      <c r="T141" s="31"/>
      <c r="U141" s="164">
        <f t="shared" si="58"/>
        <v>3.0000000000000001E-12</v>
      </c>
      <c r="V141" s="30"/>
      <c r="W141" s="31"/>
      <c r="X141" s="31"/>
      <c r="Y141" s="164">
        <f t="shared" si="59"/>
        <v>3.0000000000000001E-12</v>
      </c>
      <c r="Z141" s="30"/>
      <c r="AA141" s="31"/>
      <c r="AB141" s="31"/>
      <c r="AC141" s="164">
        <f t="shared" si="60"/>
        <v>3.0000000000000001E-12</v>
      </c>
      <c r="AD141" s="30"/>
      <c r="AE141" s="31"/>
      <c r="AF141" s="31"/>
      <c r="AG141" s="164">
        <f t="shared" si="61"/>
        <v>3.0000000000000001E-12</v>
      </c>
      <c r="AH141" s="30"/>
      <c r="AI141" s="31"/>
      <c r="AJ141" s="31"/>
      <c r="AK141" s="164">
        <f t="shared" si="62"/>
        <v>3.0000000000000001E-12</v>
      </c>
      <c r="AL141" s="30"/>
      <c r="AM141" s="31"/>
      <c r="AN141" s="31"/>
      <c r="AO141" s="164">
        <f t="shared" si="63"/>
        <v>3.0000000000000001E-12</v>
      </c>
      <c r="AP141" s="30"/>
      <c r="AQ141" s="31"/>
      <c r="AR141" s="31"/>
      <c r="AS141" s="164">
        <f t="shared" si="64"/>
        <v>3.0000000000000001E-12</v>
      </c>
      <c r="AT141" s="30"/>
      <c r="AU141" s="31"/>
      <c r="AV141" s="31"/>
      <c r="AW141" s="164">
        <f t="shared" si="65"/>
        <v>3.0000000000000001E-12</v>
      </c>
      <c r="AX141" s="154">
        <v>9</v>
      </c>
    </row>
    <row r="142" spans="1:50" ht="16.5" hidden="1" customHeight="1" thickBot="1" x14ac:dyDescent="0.25">
      <c r="A142" s="153">
        <v>610</v>
      </c>
      <c r="B142" s="153" t="str">
        <f>IFERROR(MATCH(A142,Inscrits!$L$2:$L$201,0),"?")</f>
        <v>?</v>
      </c>
      <c r="C142" s="28" t="str">
        <f>IFERROR(INDEX(Inscrits!$M$2:$M$201,Qualifs!$B142,1),"?")</f>
        <v>?</v>
      </c>
      <c r="D142" s="160" t="str">
        <f>IFERROR(INDEX(Inscrits!$E$2:$E$201,Qualifs!$B142,1),"?")</f>
        <v>?</v>
      </c>
      <c r="E142" s="160" t="str">
        <f>IFERROR(INDEX(Inscrits!$H$2:$H$201,Qualifs!$B142,1),"?")</f>
        <v>?</v>
      </c>
      <c r="F142" s="29">
        <v>10</v>
      </c>
      <c r="G142" s="166">
        <f t="shared" si="66"/>
        <v>3E-11</v>
      </c>
      <c r="H142" s="162">
        <f t="shared" si="67"/>
        <v>1.4229999999999999E-8</v>
      </c>
      <c r="I142" s="163" t="str">
        <f t="shared" si="55"/>
        <v>nc</v>
      </c>
      <c r="J142" s="33"/>
      <c r="K142" s="34"/>
      <c r="L142" s="34"/>
      <c r="M142" s="165">
        <f t="shared" si="56"/>
        <v>3.0000000000000001E-12</v>
      </c>
      <c r="N142" s="33"/>
      <c r="O142" s="34"/>
      <c r="P142" s="34"/>
      <c r="Q142" s="165">
        <f t="shared" si="57"/>
        <v>3.0000000000000001E-12</v>
      </c>
      <c r="R142" s="33"/>
      <c r="S142" s="34"/>
      <c r="T142" s="34"/>
      <c r="U142" s="165">
        <f t="shared" si="58"/>
        <v>3.0000000000000001E-12</v>
      </c>
      <c r="V142" s="33"/>
      <c r="W142" s="34"/>
      <c r="X142" s="34"/>
      <c r="Y142" s="165">
        <f t="shared" si="59"/>
        <v>3.0000000000000001E-12</v>
      </c>
      <c r="Z142" s="33"/>
      <c r="AA142" s="34"/>
      <c r="AB142" s="34"/>
      <c r="AC142" s="165">
        <f t="shared" si="60"/>
        <v>3.0000000000000001E-12</v>
      </c>
      <c r="AD142" s="33"/>
      <c r="AE142" s="34"/>
      <c r="AF142" s="34"/>
      <c r="AG142" s="165">
        <f t="shared" si="61"/>
        <v>3.0000000000000001E-12</v>
      </c>
      <c r="AH142" s="33"/>
      <c r="AI142" s="34"/>
      <c r="AJ142" s="34"/>
      <c r="AK142" s="165">
        <f t="shared" si="62"/>
        <v>3.0000000000000001E-12</v>
      </c>
      <c r="AL142" s="33"/>
      <c r="AM142" s="34"/>
      <c r="AN142" s="34"/>
      <c r="AO142" s="165">
        <f t="shared" si="63"/>
        <v>3.0000000000000001E-12</v>
      </c>
      <c r="AP142" s="33"/>
      <c r="AQ142" s="34"/>
      <c r="AR142" s="34"/>
      <c r="AS142" s="165">
        <f t="shared" si="64"/>
        <v>3.0000000000000001E-12</v>
      </c>
      <c r="AT142" s="33"/>
      <c r="AU142" s="34"/>
      <c r="AV142" s="34"/>
      <c r="AW142" s="165">
        <f t="shared" si="65"/>
        <v>3.0000000000000001E-12</v>
      </c>
      <c r="AX142" s="154">
        <v>10</v>
      </c>
    </row>
    <row r="143" spans="1:50" ht="16.5" hidden="1" customHeight="1" x14ac:dyDescent="0.2">
      <c r="A143" s="153">
        <v>611</v>
      </c>
      <c r="B143" s="153" t="str">
        <f>IFERROR(MATCH(A143,Inscrits!$L$2:$L$201,0),"?")</f>
        <v>?</v>
      </c>
      <c r="C143" s="28" t="str">
        <f>IFERROR(INDEX(Inscrits!$M$2:$M$201,Qualifs!$B143,1),"?")</f>
        <v>?</v>
      </c>
      <c r="D143" s="160" t="str">
        <f>IFERROR(INDEX(Inscrits!$E$2:$E$201,Qualifs!$B143,1),"?")</f>
        <v>?</v>
      </c>
      <c r="E143" s="160" t="str">
        <f>IFERROR(INDEX(Inscrits!$H$2:$H$201,Qualifs!$B143,1),"?")</f>
        <v>?</v>
      </c>
      <c r="F143" s="29">
        <v>11</v>
      </c>
      <c r="G143" s="166">
        <f t="shared" si="66"/>
        <v>3E-11</v>
      </c>
      <c r="H143" s="162">
        <f t="shared" si="67"/>
        <v>1.433E-8</v>
      </c>
      <c r="I143" s="163" t="str">
        <f t="shared" si="55"/>
        <v>nc</v>
      </c>
      <c r="J143" s="30"/>
      <c r="K143" s="31"/>
      <c r="L143" s="31"/>
      <c r="M143" s="164">
        <f t="shared" si="56"/>
        <v>3.0000000000000001E-12</v>
      </c>
      <c r="N143" s="30"/>
      <c r="O143" s="31"/>
      <c r="P143" s="31"/>
      <c r="Q143" s="164">
        <f t="shared" si="57"/>
        <v>3.0000000000000001E-12</v>
      </c>
      <c r="R143" s="30"/>
      <c r="S143" s="31"/>
      <c r="T143" s="31"/>
      <c r="U143" s="164">
        <f t="shared" si="58"/>
        <v>3.0000000000000001E-12</v>
      </c>
      <c r="V143" s="30"/>
      <c r="W143" s="31"/>
      <c r="X143" s="31"/>
      <c r="Y143" s="164">
        <f t="shared" si="59"/>
        <v>3.0000000000000001E-12</v>
      </c>
      <c r="Z143" s="30"/>
      <c r="AA143" s="31"/>
      <c r="AB143" s="31"/>
      <c r="AC143" s="164">
        <f t="shared" si="60"/>
        <v>3.0000000000000001E-12</v>
      </c>
      <c r="AD143" s="30"/>
      <c r="AE143" s="31"/>
      <c r="AF143" s="31"/>
      <c r="AG143" s="164">
        <f t="shared" si="61"/>
        <v>3.0000000000000001E-12</v>
      </c>
      <c r="AH143" s="30"/>
      <c r="AI143" s="31"/>
      <c r="AJ143" s="31"/>
      <c r="AK143" s="164">
        <f t="shared" si="62"/>
        <v>3.0000000000000001E-12</v>
      </c>
      <c r="AL143" s="30"/>
      <c r="AM143" s="31"/>
      <c r="AN143" s="31"/>
      <c r="AO143" s="164">
        <f t="shared" si="63"/>
        <v>3.0000000000000001E-12</v>
      </c>
      <c r="AP143" s="30"/>
      <c r="AQ143" s="31"/>
      <c r="AR143" s="31"/>
      <c r="AS143" s="164">
        <f t="shared" si="64"/>
        <v>3.0000000000000001E-12</v>
      </c>
      <c r="AT143" s="30"/>
      <c r="AU143" s="31"/>
      <c r="AV143" s="31"/>
      <c r="AW143" s="164">
        <f t="shared" si="65"/>
        <v>3.0000000000000001E-12</v>
      </c>
      <c r="AX143" s="154">
        <v>11</v>
      </c>
    </row>
    <row r="144" spans="1:50" ht="16.5" hidden="1" customHeight="1" thickBot="1" x14ac:dyDescent="0.25">
      <c r="A144" s="153">
        <v>612</v>
      </c>
      <c r="B144" s="153" t="str">
        <f>IFERROR(MATCH(A144,Inscrits!$L$2:$L$201,0),"?")</f>
        <v>?</v>
      </c>
      <c r="C144" s="28" t="str">
        <f>IFERROR(INDEX(Inscrits!$M$2:$M$201,Qualifs!$B144,1),"?")</f>
        <v>?</v>
      </c>
      <c r="D144" s="160" t="str">
        <f>IFERROR(INDEX(Inscrits!$E$2:$E$201,Qualifs!$B144,1),"?")</f>
        <v>?</v>
      </c>
      <c r="E144" s="160" t="str">
        <f>IFERROR(INDEX(Inscrits!$H$2:$H$201,Qualifs!$B144,1),"?")</f>
        <v>?</v>
      </c>
      <c r="F144" s="29">
        <v>12</v>
      </c>
      <c r="G144" s="166">
        <f t="shared" si="66"/>
        <v>3E-11</v>
      </c>
      <c r="H144" s="162">
        <f t="shared" si="67"/>
        <v>1.4429999999999999E-8</v>
      </c>
      <c r="I144" s="163" t="str">
        <f t="shared" si="55"/>
        <v>nc</v>
      </c>
      <c r="J144" s="33"/>
      <c r="K144" s="34"/>
      <c r="L144" s="34"/>
      <c r="M144" s="165">
        <f t="shared" si="56"/>
        <v>3.0000000000000001E-12</v>
      </c>
      <c r="N144" s="33"/>
      <c r="O144" s="34"/>
      <c r="P144" s="34"/>
      <c r="Q144" s="165">
        <f t="shared" si="57"/>
        <v>3.0000000000000001E-12</v>
      </c>
      <c r="R144" s="33"/>
      <c r="S144" s="34"/>
      <c r="T144" s="34"/>
      <c r="U144" s="165">
        <f t="shared" si="58"/>
        <v>3.0000000000000001E-12</v>
      </c>
      <c r="V144" s="33"/>
      <c r="W144" s="34"/>
      <c r="X144" s="34"/>
      <c r="Y144" s="165">
        <f t="shared" si="59"/>
        <v>3.0000000000000001E-12</v>
      </c>
      <c r="Z144" s="33"/>
      <c r="AA144" s="34"/>
      <c r="AB144" s="34"/>
      <c r="AC144" s="165">
        <f t="shared" si="60"/>
        <v>3.0000000000000001E-12</v>
      </c>
      <c r="AD144" s="33"/>
      <c r="AE144" s="34"/>
      <c r="AF144" s="34"/>
      <c r="AG144" s="165">
        <f t="shared" si="61"/>
        <v>3.0000000000000001E-12</v>
      </c>
      <c r="AH144" s="33"/>
      <c r="AI144" s="34"/>
      <c r="AJ144" s="34"/>
      <c r="AK144" s="165">
        <f t="shared" si="62"/>
        <v>3.0000000000000001E-12</v>
      </c>
      <c r="AL144" s="33"/>
      <c r="AM144" s="34"/>
      <c r="AN144" s="34"/>
      <c r="AO144" s="165">
        <f t="shared" si="63"/>
        <v>3.0000000000000001E-12</v>
      </c>
      <c r="AP144" s="33"/>
      <c r="AQ144" s="34"/>
      <c r="AR144" s="34"/>
      <c r="AS144" s="165">
        <f t="shared" si="64"/>
        <v>3.0000000000000001E-12</v>
      </c>
      <c r="AT144" s="33"/>
      <c r="AU144" s="34"/>
      <c r="AV144" s="34"/>
      <c r="AW144" s="165">
        <f t="shared" si="65"/>
        <v>3.0000000000000001E-12</v>
      </c>
      <c r="AX144" s="154">
        <v>12</v>
      </c>
    </row>
    <row r="145" spans="1:50" ht="16.5" hidden="1" customHeight="1" x14ac:dyDescent="0.2">
      <c r="A145" s="153">
        <v>613</v>
      </c>
      <c r="B145" s="153" t="str">
        <f>IFERROR(MATCH(A145,Inscrits!$L$2:$L$201,0),"?")</f>
        <v>?</v>
      </c>
      <c r="C145" s="28" t="str">
        <f>IFERROR(INDEX(Inscrits!$M$2:$M$201,Qualifs!$B145,1),"?")</f>
        <v>?</v>
      </c>
      <c r="D145" s="160" t="str">
        <f>IFERROR(INDEX(Inscrits!$E$2:$E$201,Qualifs!$B145,1),"?")</f>
        <v>?</v>
      </c>
      <c r="E145" s="160" t="str">
        <f>IFERROR(INDEX(Inscrits!$H$2:$H$201,Qualifs!$B145,1),"?")</f>
        <v>?</v>
      </c>
      <c r="F145" s="29">
        <v>13</v>
      </c>
      <c r="G145" s="166">
        <f t="shared" si="66"/>
        <v>3E-11</v>
      </c>
      <c r="H145" s="162">
        <f t="shared" si="67"/>
        <v>1.453E-8</v>
      </c>
      <c r="I145" s="163" t="str">
        <f t="shared" si="55"/>
        <v>nc</v>
      </c>
      <c r="J145" s="30"/>
      <c r="K145" s="31"/>
      <c r="L145" s="31"/>
      <c r="M145" s="164">
        <f t="shared" si="56"/>
        <v>3.0000000000000001E-12</v>
      </c>
      <c r="N145" s="30"/>
      <c r="O145" s="31"/>
      <c r="P145" s="31"/>
      <c r="Q145" s="164">
        <f t="shared" si="57"/>
        <v>3.0000000000000001E-12</v>
      </c>
      <c r="R145" s="30"/>
      <c r="S145" s="31"/>
      <c r="T145" s="31"/>
      <c r="U145" s="164">
        <f t="shared" si="58"/>
        <v>3.0000000000000001E-12</v>
      </c>
      <c r="V145" s="30"/>
      <c r="W145" s="31"/>
      <c r="X145" s="31"/>
      <c r="Y145" s="164">
        <f t="shared" si="59"/>
        <v>3.0000000000000001E-12</v>
      </c>
      <c r="Z145" s="30"/>
      <c r="AA145" s="31"/>
      <c r="AB145" s="31"/>
      <c r="AC145" s="164">
        <f t="shared" si="60"/>
        <v>3.0000000000000001E-12</v>
      </c>
      <c r="AD145" s="30"/>
      <c r="AE145" s="31"/>
      <c r="AF145" s="31"/>
      <c r="AG145" s="164">
        <f t="shared" si="61"/>
        <v>3.0000000000000001E-12</v>
      </c>
      <c r="AH145" s="30"/>
      <c r="AI145" s="31"/>
      <c r="AJ145" s="31"/>
      <c r="AK145" s="164">
        <f t="shared" si="62"/>
        <v>3.0000000000000001E-12</v>
      </c>
      <c r="AL145" s="30"/>
      <c r="AM145" s="31"/>
      <c r="AN145" s="31"/>
      <c r="AO145" s="164">
        <f t="shared" si="63"/>
        <v>3.0000000000000001E-12</v>
      </c>
      <c r="AP145" s="30"/>
      <c r="AQ145" s="31"/>
      <c r="AR145" s="31"/>
      <c r="AS145" s="164">
        <f t="shared" si="64"/>
        <v>3.0000000000000001E-12</v>
      </c>
      <c r="AT145" s="30"/>
      <c r="AU145" s="31"/>
      <c r="AV145" s="31"/>
      <c r="AW145" s="164">
        <f t="shared" si="65"/>
        <v>3.0000000000000001E-12</v>
      </c>
      <c r="AX145" s="154">
        <v>13</v>
      </c>
    </row>
    <row r="146" spans="1:50" ht="16.5" hidden="1" customHeight="1" thickBot="1" x14ac:dyDescent="0.25">
      <c r="A146" s="153">
        <v>614</v>
      </c>
      <c r="B146" s="153" t="str">
        <f>IFERROR(MATCH(A146,Inscrits!$L$2:$L$201,0),"?")</f>
        <v>?</v>
      </c>
      <c r="C146" s="28" t="str">
        <f>IFERROR(INDEX(Inscrits!$M$2:$M$201,Qualifs!$B146,1),"?")</f>
        <v>?</v>
      </c>
      <c r="D146" s="160" t="str">
        <f>IFERROR(INDEX(Inscrits!$E$2:$E$201,Qualifs!$B146,1),"?")</f>
        <v>?</v>
      </c>
      <c r="E146" s="160" t="str">
        <f>IFERROR(INDEX(Inscrits!$H$2:$H$201,Qualifs!$B146,1),"?")</f>
        <v>?</v>
      </c>
      <c r="F146" s="29">
        <v>14</v>
      </c>
      <c r="G146" s="166">
        <f t="shared" si="66"/>
        <v>3E-11</v>
      </c>
      <c r="H146" s="162">
        <f t="shared" si="67"/>
        <v>1.4629999999999999E-8</v>
      </c>
      <c r="I146" s="163" t="str">
        <f t="shared" si="55"/>
        <v>nc</v>
      </c>
      <c r="J146" s="33"/>
      <c r="K146" s="34"/>
      <c r="L146" s="34"/>
      <c r="M146" s="165">
        <f t="shared" si="56"/>
        <v>3.0000000000000001E-12</v>
      </c>
      <c r="N146" s="33"/>
      <c r="O146" s="34"/>
      <c r="P146" s="34"/>
      <c r="Q146" s="165">
        <f t="shared" si="57"/>
        <v>3.0000000000000001E-12</v>
      </c>
      <c r="R146" s="33"/>
      <c r="S146" s="34"/>
      <c r="T146" s="34"/>
      <c r="U146" s="165">
        <f t="shared" si="58"/>
        <v>3.0000000000000001E-12</v>
      </c>
      <c r="V146" s="33"/>
      <c r="W146" s="34"/>
      <c r="X146" s="34"/>
      <c r="Y146" s="165">
        <f t="shared" si="59"/>
        <v>3.0000000000000001E-12</v>
      </c>
      <c r="Z146" s="33"/>
      <c r="AA146" s="34"/>
      <c r="AB146" s="34"/>
      <c r="AC146" s="165">
        <f t="shared" si="60"/>
        <v>3.0000000000000001E-12</v>
      </c>
      <c r="AD146" s="33"/>
      <c r="AE146" s="34"/>
      <c r="AF146" s="34"/>
      <c r="AG146" s="165">
        <f t="shared" si="61"/>
        <v>3.0000000000000001E-12</v>
      </c>
      <c r="AH146" s="33"/>
      <c r="AI146" s="34"/>
      <c r="AJ146" s="34"/>
      <c r="AK146" s="165">
        <f t="shared" si="62"/>
        <v>3.0000000000000001E-12</v>
      </c>
      <c r="AL146" s="33"/>
      <c r="AM146" s="34"/>
      <c r="AN146" s="34"/>
      <c r="AO146" s="165">
        <f t="shared" si="63"/>
        <v>3.0000000000000001E-12</v>
      </c>
      <c r="AP146" s="33"/>
      <c r="AQ146" s="34"/>
      <c r="AR146" s="34"/>
      <c r="AS146" s="165">
        <f t="shared" si="64"/>
        <v>3.0000000000000001E-12</v>
      </c>
      <c r="AT146" s="33"/>
      <c r="AU146" s="34"/>
      <c r="AV146" s="34"/>
      <c r="AW146" s="165">
        <f t="shared" si="65"/>
        <v>3.0000000000000001E-12</v>
      </c>
      <c r="AX146" s="154">
        <v>14</v>
      </c>
    </row>
    <row r="147" spans="1:50" ht="16.5" hidden="1" customHeight="1" x14ac:dyDescent="0.2">
      <c r="A147" s="153">
        <v>615</v>
      </c>
      <c r="B147" s="153" t="str">
        <f>IFERROR(MATCH(A147,Inscrits!$L$2:$L$201,0),"?")</f>
        <v>?</v>
      </c>
      <c r="C147" s="28" t="str">
        <f>IFERROR(INDEX(Inscrits!$M$2:$M$201,Qualifs!$B147,1),"?")</f>
        <v>?</v>
      </c>
      <c r="D147" s="160" t="str">
        <f>IFERROR(INDEX(Inscrits!$E$2:$E$201,Qualifs!$B147,1),"?")</f>
        <v>?</v>
      </c>
      <c r="E147" s="160" t="str">
        <f>IFERROR(INDEX(Inscrits!$H$2:$H$201,Qualifs!$B147,1),"?")</f>
        <v>?</v>
      </c>
      <c r="F147" s="29">
        <v>15</v>
      </c>
      <c r="G147" s="166">
        <f t="shared" si="66"/>
        <v>3E-11</v>
      </c>
      <c r="H147" s="162">
        <f t="shared" si="67"/>
        <v>1.4729999999999999E-8</v>
      </c>
      <c r="I147" s="163" t="str">
        <f t="shared" si="55"/>
        <v>nc</v>
      </c>
      <c r="J147" s="30"/>
      <c r="K147" s="31"/>
      <c r="L147" s="31"/>
      <c r="M147" s="164">
        <f t="shared" si="56"/>
        <v>3.0000000000000001E-12</v>
      </c>
      <c r="N147" s="30"/>
      <c r="O147" s="31"/>
      <c r="P147" s="31"/>
      <c r="Q147" s="164">
        <f t="shared" si="57"/>
        <v>3.0000000000000001E-12</v>
      </c>
      <c r="R147" s="30"/>
      <c r="S147" s="31"/>
      <c r="T147" s="31"/>
      <c r="U147" s="164">
        <f t="shared" si="58"/>
        <v>3.0000000000000001E-12</v>
      </c>
      <c r="V147" s="30"/>
      <c r="W147" s="31"/>
      <c r="X147" s="31"/>
      <c r="Y147" s="164">
        <f t="shared" si="59"/>
        <v>3.0000000000000001E-12</v>
      </c>
      <c r="Z147" s="30"/>
      <c r="AA147" s="31"/>
      <c r="AB147" s="31"/>
      <c r="AC147" s="164">
        <f t="shared" si="60"/>
        <v>3.0000000000000001E-12</v>
      </c>
      <c r="AD147" s="30"/>
      <c r="AE147" s="31"/>
      <c r="AF147" s="31"/>
      <c r="AG147" s="164">
        <f t="shared" si="61"/>
        <v>3.0000000000000001E-12</v>
      </c>
      <c r="AH147" s="30"/>
      <c r="AI147" s="31"/>
      <c r="AJ147" s="31"/>
      <c r="AK147" s="164">
        <f t="shared" si="62"/>
        <v>3.0000000000000001E-12</v>
      </c>
      <c r="AL147" s="30"/>
      <c r="AM147" s="31"/>
      <c r="AN147" s="31"/>
      <c r="AO147" s="164">
        <f t="shared" si="63"/>
        <v>3.0000000000000001E-12</v>
      </c>
      <c r="AP147" s="30"/>
      <c r="AQ147" s="31"/>
      <c r="AR147" s="31"/>
      <c r="AS147" s="164">
        <f t="shared" si="64"/>
        <v>3.0000000000000001E-12</v>
      </c>
      <c r="AT147" s="30"/>
      <c r="AU147" s="31"/>
      <c r="AV147" s="31"/>
      <c r="AW147" s="164">
        <f t="shared" si="65"/>
        <v>3.0000000000000001E-12</v>
      </c>
      <c r="AX147" s="154">
        <v>15</v>
      </c>
    </row>
    <row r="148" spans="1:50" ht="16.5" hidden="1" customHeight="1" thickBot="1" x14ac:dyDescent="0.25">
      <c r="A148" s="153">
        <v>616</v>
      </c>
      <c r="B148" s="153" t="str">
        <f>IFERROR(MATCH(A148,Inscrits!$L$2:$L$201,0),"?")</f>
        <v>?</v>
      </c>
      <c r="C148" s="28" t="str">
        <f>IFERROR(INDEX(Inscrits!$M$2:$M$201,Qualifs!$B148,1),"?")</f>
        <v>?</v>
      </c>
      <c r="D148" s="160" t="str">
        <f>IFERROR(INDEX(Inscrits!$E$2:$E$201,Qualifs!$B148,1),"?")</f>
        <v>?</v>
      </c>
      <c r="E148" s="160" t="str">
        <f>IFERROR(INDEX(Inscrits!$H$2:$H$201,Qualifs!$B148,1),"?")</f>
        <v>?</v>
      </c>
      <c r="F148" s="29">
        <v>16</v>
      </c>
      <c r="G148" s="166">
        <f t="shared" si="66"/>
        <v>3E-11</v>
      </c>
      <c r="H148" s="162">
        <f t="shared" si="67"/>
        <v>1.4829999999999999E-8</v>
      </c>
      <c r="I148" s="163" t="str">
        <f t="shared" si="55"/>
        <v>nc</v>
      </c>
      <c r="J148" s="33"/>
      <c r="K148" s="34"/>
      <c r="L148" s="34"/>
      <c r="M148" s="165">
        <f t="shared" si="56"/>
        <v>3.0000000000000001E-12</v>
      </c>
      <c r="N148" s="33"/>
      <c r="O148" s="34"/>
      <c r="P148" s="34"/>
      <c r="Q148" s="165">
        <f t="shared" si="57"/>
        <v>3.0000000000000001E-12</v>
      </c>
      <c r="R148" s="33"/>
      <c r="S148" s="34"/>
      <c r="T148" s="34"/>
      <c r="U148" s="165">
        <f t="shared" si="58"/>
        <v>3.0000000000000001E-12</v>
      </c>
      <c r="V148" s="33"/>
      <c r="W148" s="34"/>
      <c r="X148" s="34"/>
      <c r="Y148" s="165">
        <f t="shared" si="59"/>
        <v>3.0000000000000001E-12</v>
      </c>
      <c r="Z148" s="33"/>
      <c r="AA148" s="34"/>
      <c r="AB148" s="34"/>
      <c r="AC148" s="165">
        <f t="shared" si="60"/>
        <v>3.0000000000000001E-12</v>
      </c>
      <c r="AD148" s="33"/>
      <c r="AE148" s="34"/>
      <c r="AF148" s="34"/>
      <c r="AG148" s="165">
        <f t="shared" si="61"/>
        <v>3.0000000000000001E-12</v>
      </c>
      <c r="AH148" s="33"/>
      <c r="AI148" s="34"/>
      <c r="AJ148" s="34"/>
      <c r="AK148" s="165">
        <f t="shared" si="62"/>
        <v>3.0000000000000001E-12</v>
      </c>
      <c r="AL148" s="33"/>
      <c r="AM148" s="34"/>
      <c r="AN148" s="34"/>
      <c r="AO148" s="165">
        <f t="shared" si="63"/>
        <v>3.0000000000000001E-12</v>
      </c>
      <c r="AP148" s="33"/>
      <c r="AQ148" s="34"/>
      <c r="AR148" s="34"/>
      <c r="AS148" s="165">
        <f t="shared" si="64"/>
        <v>3.0000000000000001E-12</v>
      </c>
      <c r="AT148" s="33"/>
      <c r="AU148" s="34"/>
      <c r="AV148" s="34"/>
      <c r="AW148" s="165">
        <f t="shared" si="65"/>
        <v>3.0000000000000001E-12</v>
      </c>
      <c r="AX148" s="154">
        <v>16</v>
      </c>
    </row>
    <row r="149" spans="1:50" ht="16.5" hidden="1" customHeight="1" x14ac:dyDescent="0.2">
      <c r="A149" s="153">
        <v>617</v>
      </c>
      <c r="B149" s="153" t="str">
        <f>IFERROR(MATCH(A149,Inscrits!$L$2:$L$201,0),"?")</f>
        <v>?</v>
      </c>
      <c r="C149" s="28" t="str">
        <f>IFERROR(INDEX(Inscrits!$M$2:$M$201,Qualifs!$B149,1),"?")</f>
        <v>?</v>
      </c>
      <c r="D149" s="160" t="str">
        <f>IFERROR(INDEX(Inscrits!$E$2:$E$201,Qualifs!$B149,1),"?")</f>
        <v>?</v>
      </c>
      <c r="E149" s="160" t="str">
        <f>IFERROR(INDEX(Inscrits!$H$2:$H$201,Qualifs!$B149,1),"?")</f>
        <v>?</v>
      </c>
      <c r="F149" s="29">
        <v>17</v>
      </c>
      <c r="G149" s="166">
        <f t="shared" si="66"/>
        <v>3E-11</v>
      </c>
      <c r="H149" s="162">
        <f t="shared" si="67"/>
        <v>1.4929999999999999E-8</v>
      </c>
      <c r="I149" s="163" t="str">
        <f t="shared" si="55"/>
        <v>nc</v>
      </c>
      <c r="J149" s="30"/>
      <c r="K149" s="31"/>
      <c r="L149" s="31"/>
      <c r="M149" s="164">
        <f t="shared" si="56"/>
        <v>3.0000000000000001E-12</v>
      </c>
      <c r="N149" s="30"/>
      <c r="O149" s="31"/>
      <c r="P149" s="31"/>
      <c r="Q149" s="164">
        <f t="shared" si="57"/>
        <v>3.0000000000000001E-12</v>
      </c>
      <c r="R149" s="30"/>
      <c r="S149" s="31"/>
      <c r="T149" s="31"/>
      <c r="U149" s="164">
        <f t="shared" si="58"/>
        <v>3.0000000000000001E-12</v>
      </c>
      <c r="V149" s="30"/>
      <c r="W149" s="31"/>
      <c r="X149" s="31"/>
      <c r="Y149" s="164">
        <f t="shared" si="59"/>
        <v>3.0000000000000001E-12</v>
      </c>
      <c r="Z149" s="30"/>
      <c r="AA149" s="31"/>
      <c r="AB149" s="31"/>
      <c r="AC149" s="164">
        <f t="shared" si="60"/>
        <v>3.0000000000000001E-12</v>
      </c>
      <c r="AD149" s="30"/>
      <c r="AE149" s="31"/>
      <c r="AF149" s="31"/>
      <c r="AG149" s="164">
        <f t="shared" si="61"/>
        <v>3.0000000000000001E-12</v>
      </c>
      <c r="AH149" s="30"/>
      <c r="AI149" s="31"/>
      <c r="AJ149" s="31"/>
      <c r="AK149" s="164">
        <f t="shared" si="62"/>
        <v>3.0000000000000001E-12</v>
      </c>
      <c r="AL149" s="30"/>
      <c r="AM149" s="31"/>
      <c r="AN149" s="31"/>
      <c r="AO149" s="164">
        <f t="shared" si="63"/>
        <v>3.0000000000000001E-12</v>
      </c>
      <c r="AP149" s="30"/>
      <c r="AQ149" s="31"/>
      <c r="AR149" s="31"/>
      <c r="AS149" s="164">
        <f t="shared" si="64"/>
        <v>3.0000000000000001E-12</v>
      </c>
      <c r="AT149" s="30"/>
      <c r="AU149" s="31"/>
      <c r="AV149" s="31"/>
      <c r="AW149" s="164">
        <f t="shared" si="65"/>
        <v>3.0000000000000001E-12</v>
      </c>
      <c r="AX149" s="154">
        <v>17</v>
      </c>
    </row>
    <row r="150" spans="1:50" ht="16.5" hidden="1" customHeight="1" thickBot="1" x14ac:dyDescent="0.25">
      <c r="A150" s="153">
        <v>618</v>
      </c>
      <c r="B150" s="153" t="str">
        <f>IFERROR(MATCH(A150,Inscrits!$L$2:$L$201,0),"?")</f>
        <v>?</v>
      </c>
      <c r="C150" s="28" t="str">
        <f>IFERROR(INDEX(Inscrits!$M$2:$M$201,Qualifs!$B150,1),"?")</f>
        <v>?</v>
      </c>
      <c r="D150" s="160" t="str">
        <f>IFERROR(INDEX(Inscrits!$E$2:$E$201,Qualifs!$B150,1),"?")</f>
        <v>?</v>
      </c>
      <c r="E150" s="160" t="str">
        <f>IFERROR(INDEX(Inscrits!$H$2:$H$201,Qualifs!$B150,1),"?")</f>
        <v>?</v>
      </c>
      <c r="F150" s="29">
        <v>18</v>
      </c>
      <c r="G150" s="166">
        <f t="shared" si="66"/>
        <v>3E-11</v>
      </c>
      <c r="H150" s="162">
        <f t="shared" si="67"/>
        <v>1.503E-8</v>
      </c>
      <c r="I150" s="163" t="str">
        <f t="shared" si="55"/>
        <v>nc</v>
      </c>
      <c r="J150" s="33"/>
      <c r="K150" s="34"/>
      <c r="L150" s="34"/>
      <c r="M150" s="165">
        <f t="shared" si="56"/>
        <v>3.0000000000000001E-12</v>
      </c>
      <c r="N150" s="33"/>
      <c r="O150" s="34"/>
      <c r="P150" s="34"/>
      <c r="Q150" s="165">
        <f t="shared" si="57"/>
        <v>3.0000000000000001E-12</v>
      </c>
      <c r="R150" s="33"/>
      <c r="S150" s="34"/>
      <c r="T150" s="34"/>
      <c r="U150" s="165">
        <f t="shared" si="58"/>
        <v>3.0000000000000001E-12</v>
      </c>
      <c r="V150" s="33"/>
      <c r="W150" s="34"/>
      <c r="X150" s="34"/>
      <c r="Y150" s="165">
        <f t="shared" si="59"/>
        <v>3.0000000000000001E-12</v>
      </c>
      <c r="Z150" s="33"/>
      <c r="AA150" s="34"/>
      <c r="AB150" s="34"/>
      <c r="AC150" s="165">
        <f t="shared" si="60"/>
        <v>3.0000000000000001E-12</v>
      </c>
      <c r="AD150" s="33"/>
      <c r="AE150" s="34"/>
      <c r="AF150" s="34"/>
      <c r="AG150" s="165">
        <f t="shared" si="61"/>
        <v>3.0000000000000001E-12</v>
      </c>
      <c r="AH150" s="33"/>
      <c r="AI150" s="34"/>
      <c r="AJ150" s="34"/>
      <c r="AK150" s="165">
        <f t="shared" si="62"/>
        <v>3.0000000000000001E-12</v>
      </c>
      <c r="AL150" s="33"/>
      <c r="AM150" s="34"/>
      <c r="AN150" s="34"/>
      <c r="AO150" s="165">
        <f t="shared" si="63"/>
        <v>3.0000000000000001E-12</v>
      </c>
      <c r="AP150" s="33"/>
      <c r="AQ150" s="34"/>
      <c r="AR150" s="34"/>
      <c r="AS150" s="165">
        <f t="shared" si="64"/>
        <v>3.0000000000000001E-12</v>
      </c>
      <c r="AT150" s="33"/>
      <c r="AU150" s="34"/>
      <c r="AV150" s="34"/>
      <c r="AW150" s="165">
        <f t="shared" si="65"/>
        <v>3.0000000000000001E-12</v>
      </c>
      <c r="AX150" s="154">
        <v>18</v>
      </c>
    </row>
    <row r="151" spans="1:50" ht="16.5" hidden="1" customHeight="1" x14ac:dyDescent="0.2">
      <c r="A151" s="153">
        <v>619</v>
      </c>
      <c r="B151" s="153" t="str">
        <f>IFERROR(MATCH(A151,Inscrits!$L$2:$L$201,0),"?")</f>
        <v>?</v>
      </c>
      <c r="C151" s="28" t="str">
        <f>IFERROR(INDEX(Inscrits!$M$2:$M$201,Qualifs!$B151,1),"?")</f>
        <v>?</v>
      </c>
      <c r="D151" s="160" t="str">
        <f>IFERROR(INDEX(Inscrits!$E$2:$E$201,Qualifs!$B151,1),"?")</f>
        <v>?</v>
      </c>
      <c r="E151" s="160" t="str">
        <f>IFERROR(INDEX(Inscrits!$H$2:$H$201,Qualifs!$B151,1),"?")</f>
        <v>?</v>
      </c>
      <c r="F151" s="29">
        <v>19</v>
      </c>
      <c r="G151" s="166">
        <f t="shared" si="66"/>
        <v>3E-11</v>
      </c>
      <c r="H151" s="162">
        <f t="shared" si="67"/>
        <v>1.513E-8</v>
      </c>
      <c r="I151" s="163" t="str">
        <f t="shared" si="55"/>
        <v>nc</v>
      </c>
      <c r="J151" s="30"/>
      <c r="K151" s="31"/>
      <c r="L151" s="31"/>
      <c r="M151" s="164">
        <f t="shared" si="56"/>
        <v>3.0000000000000001E-12</v>
      </c>
      <c r="N151" s="30"/>
      <c r="O151" s="31"/>
      <c r="P151" s="31"/>
      <c r="Q151" s="164">
        <f t="shared" si="57"/>
        <v>3.0000000000000001E-12</v>
      </c>
      <c r="R151" s="30"/>
      <c r="S151" s="31"/>
      <c r="T151" s="31"/>
      <c r="U151" s="164">
        <f t="shared" si="58"/>
        <v>3.0000000000000001E-12</v>
      </c>
      <c r="V151" s="30"/>
      <c r="W151" s="31"/>
      <c r="X151" s="31"/>
      <c r="Y151" s="164">
        <f t="shared" si="59"/>
        <v>3.0000000000000001E-12</v>
      </c>
      <c r="Z151" s="30"/>
      <c r="AA151" s="31"/>
      <c r="AB151" s="31"/>
      <c r="AC151" s="164">
        <f t="shared" si="60"/>
        <v>3.0000000000000001E-12</v>
      </c>
      <c r="AD151" s="30"/>
      <c r="AE151" s="31"/>
      <c r="AF151" s="31"/>
      <c r="AG151" s="164">
        <f t="shared" si="61"/>
        <v>3.0000000000000001E-12</v>
      </c>
      <c r="AH151" s="30"/>
      <c r="AI151" s="31"/>
      <c r="AJ151" s="31"/>
      <c r="AK151" s="164">
        <f t="shared" si="62"/>
        <v>3.0000000000000001E-12</v>
      </c>
      <c r="AL151" s="30"/>
      <c r="AM151" s="31"/>
      <c r="AN151" s="31"/>
      <c r="AO151" s="164">
        <f t="shared" si="63"/>
        <v>3.0000000000000001E-12</v>
      </c>
      <c r="AP151" s="30"/>
      <c r="AQ151" s="31"/>
      <c r="AR151" s="31"/>
      <c r="AS151" s="164">
        <f t="shared" si="64"/>
        <v>3.0000000000000001E-12</v>
      </c>
      <c r="AT151" s="30"/>
      <c r="AU151" s="31"/>
      <c r="AV151" s="31"/>
      <c r="AW151" s="164">
        <f t="shared" si="65"/>
        <v>3.0000000000000001E-12</v>
      </c>
      <c r="AX151" s="154">
        <v>19</v>
      </c>
    </row>
    <row r="152" spans="1:50" ht="16.5" hidden="1" customHeight="1" thickBot="1" x14ac:dyDescent="0.25">
      <c r="A152" s="153">
        <v>620</v>
      </c>
      <c r="B152" s="153" t="str">
        <f>IFERROR(MATCH(A152,Inscrits!$L$2:$L$201,0),"?")</f>
        <v>?</v>
      </c>
      <c r="C152" s="28" t="str">
        <f>IFERROR(INDEX(Inscrits!$M$2:$M$201,Qualifs!$B152,1),"?")</f>
        <v>?</v>
      </c>
      <c r="D152" s="160" t="str">
        <f>IFERROR(INDEX(Inscrits!$E$2:$E$201,Qualifs!$B152,1),"?")</f>
        <v>?</v>
      </c>
      <c r="E152" s="160" t="str">
        <f>IFERROR(INDEX(Inscrits!$H$2:$H$201,Qualifs!$B152,1),"?")</f>
        <v>?</v>
      </c>
      <c r="F152" s="29">
        <v>20</v>
      </c>
      <c r="G152" s="166">
        <f t="shared" si="66"/>
        <v>3E-11</v>
      </c>
      <c r="H152" s="162">
        <f t="shared" si="67"/>
        <v>1.5230000000000001E-8</v>
      </c>
      <c r="I152" s="163" t="str">
        <f t="shared" si="55"/>
        <v>nc</v>
      </c>
      <c r="J152" s="33"/>
      <c r="K152" s="34"/>
      <c r="L152" s="34"/>
      <c r="M152" s="165">
        <f t="shared" si="56"/>
        <v>3.0000000000000001E-12</v>
      </c>
      <c r="N152" s="33"/>
      <c r="O152" s="34"/>
      <c r="P152" s="34"/>
      <c r="Q152" s="165">
        <f t="shared" si="57"/>
        <v>3.0000000000000001E-12</v>
      </c>
      <c r="R152" s="33"/>
      <c r="S152" s="34"/>
      <c r="T152" s="34"/>
      <c r="U152" s="165">
        <f t="shared" si="58"/>
        <v>3.0000000000000001E-12</v>
      </c>
      <c r="V152" s="33"/>
      <c r="W152" s="34"/>
      <c r="X152" s="34"/>
      <c r="Y152" s="165">
        <f t="shared" si="59"/>
        <v>3.0000000000000001E-12</v>
      </c>
      <c r="Z152" s="33"/>
      <c r="AA152" s="34"/>
      <c r="AB152" s="34"/>
      <c r="AC152" s="165">
        <f t="shared" si="60"/>
        <v>3.0000000000000001E-12</v>
      </c>
      <c r="AD152" s="33"/>
      <c r="AE152" s="34"/>
      <c r="AF152" s="34"/>
      <c r="AG152" s="165">
        <f t="shared" si="61"/>
        <v>3.0000000000000001E-12</v>
      </c>
      <c r="AH152" s="33"/>
      <c r="AI152" s="34"/>
      <c r="AJ152" s="34"/>
      <c r="AK152" s="165">
        <f t="shared" si="62"/>
        <v>3.0000000000000001E-12</v>
      </c>
      <c r="AL152" s="33"/>
      <c r="AM152" s="34"/>
      <c r="AN152" s="34"/>
      <c r="AO152" s="165">
        <f t="shared" si="63"/>
        <v>3.0000000000000001E-12</v>
      </c>
      <c r="AP152" s="33"/>
      <c r="AQ152" s="34"/>
      <c r="AR152" s="34"/>
      <c r="AS152" s="165">
        <f t="shared" si="64"/>
        <v>3.0000000000000001E-12</v>
      </c>
      <c r="AT152" s="33"/>
      <c r="AU152" s="34"/>
      <c r="AV152" s="34"/>
      <c r="AW152" s="165">
        <f t="shared" si="65"/>
        <v>3.0000000000000001E-12</v>
      </c>
      <c r="AX152" s="154">
        <v>20</v>
      </c>
    </row>
    <row r="153" spans="1:50" ht="16.5" hidden="1" customHeight="1" x14ac:dyDescent="0.2">
      <c r="A153" s="153">
        <v>621</v>
      </c>
      <c r="B153" s="153" t="str">
        <f>IFERROR(MATCH(A153,Inscrits!$L$2:$L$201,0),"?")</f>
        <v>?</v>
      </c>
      <c r="C153" s="28" t="str">
        <f>IFERROR(INDEX(Inscrits!$M$2:$M$201,Qualifs!$B153,1),"?")</f>
        <v>?</v>
      </c>
      <c r="D153" s="160" t="str">
        <f>IFERROR(INDEX(Inscrits!$E$2:$E$201,Qualifs!$B153,1),"?")</f>
        <v>?</v>
      </c>
      <c r="E153" s="160" t="str">
        <f>IFERROR(INDEX(Inscrits!$H$2:$H$201,Qualifs!$B153,1),"?")</f>
        <v>?</v>
      </c>
      <c r="F153" s="29">
        <v>21</v>
      </c>
      <c r="G153" s="166">
        <f t="shared" si="66"/>
        <v>3E-11</v>
      </c>
      <c r="H153" s="162">
        <f t="shared" si="67"/>
        <v>1.5330000000000002E-8</v>
      </c>
      <c r="I153" s="163" t="str">
        <f t="shared" si="55"/>
        <v>nc</v>
      </c>
      <c r="J153" s="30"/>
      <c r="K153" s="31"/>
      <c r="L153" s="31"/>
      <c r="M153" s="164">
        <f t="shared" si="56"/>
        <v>3.0000000000000001E-12</v>
      </c>
      <c r="N153" s="30"/>
      <c r="O153" s="31"/>
      <c r="P153" s="31"/>
      <c r="Q153" s="164">
        <f t="shared" si="57"/>
        <v>3.0000000000000001E-12</v>
      </c>
      <c r="R153" s="30"/>
      <c r="S153" s="31"/>
      <c r="T153" s="31"/>
      <c r="U153" s="164">
        <f t="shared" si="58"/>
        <v>3.0000000000000001E-12</v>
      </c>
      <c r="V153" s="30"/>
      <c r="W153" s="31"/>
      <c r="X153" s="31"/>
      <c r="Y153" s="164">
        <f t="shared" si="59"/>
        <v>3.0000000000000001E-12</v>
      </c>
      <c r="Z153" s="30"/>
      <c r="AA153" s="31"/>
      <c r="AB153" s="31"/>
      <c r="AC153" s="164">
        <f t="shared" si="60"/>
        <v>3.0000000000000001E-12</v>
      </c>
      <c r="AD153" s="30"/>
      <c r="AE153" s="31"/>
      <c r="AF153" s="31"/>
      <c r="AG153" s="164">
        <f t="shared" si="61"/>
        <v>3.0000000000000001E-12</v>
      </c>
      <c r="AH153" s="30"/>
      <c r="AI153" s="31"/>
      <c r="AJ153" s="31"/>
      <c r="AK153" s="164">
        <f t="shared" si="62"/>
        <v>3.0000000000000001E-12</v>
      </c>
      <c r="AL153" s="30"/>
      <c r="AM153" s="31"/>
      <c r="AN153" s="31"/>
      <c r="AO153" s="164">
        <f t="shared" si="63"/>
        <v>3.0000000000000001E-12</v>
      </c>
      <c r="AP153" s="30"/>
      <c r="AQ153" s="31"/>
      <c r="AR153" s="31"/>
      <c r="AS153" s="164">
        <f t="shared" si="64"/>
        <v>3.0000000000000001E-12</v>
      </c>
      <c r="AT153" s="30"/>
      <c r="AU153" s="31"/>
      <c r="AV153" s="31"/>
      <c r="AW153" s="164">
        <f t="shared" si="65"/>
        <v>3.0000000000000001E-12</v>
      </c>
      <c r="AX153" s="154">
        <v>21</v>
      </c>
    </row>
    <row r="154" spans="1:50" ht="16.5" hidden="1" customHeight="1" thickBot="1" x14ac:dyDescent="0.25">
      <c r="A154" s="153">
        <v>622</v>
      </c>
      <c r="B154" s="153" t="str">
        <f>IFERROR(MATCH(A154,Inscrits!$L$2:$L$201,0),"?")</f>
        <v>?</v>
      </c>
      <c r="C154" s="28" t="str">
        <f>IFERROR(INDEX(Inscrits!$M$2:$M$201,Qualifs!$B154,1),"?")</f>
        <v>?</v>
      </c>
      <c r="D154" s="160" t="str">
        <f>IFERROR(INDEX(Inscrits!$E$2:$E$201,Qualifs!$B154,1),"?")</f>
        <v>?</v>
      </c>
      <c r="E154" s="160" t="str">
        <f>IFERROR(INDEX(Inscrits!$H$2:$H$201,Qualifs!$B154,1),"?")</f>
        <v>?</v>
      </c>
      <c r="F154" s="29">
        <v>22</v>
      </c>
      <c r="G154" s="166">
        <f t="shared" si="66"/>
        <v>3E-11</v>
      </c>
      <c r="H154" s="162">
        <f t="shared" si="67"/>
        <v>1.543E-8</v>
      </c>
      <c r="I154" s="163" t="str">
        <f t="shared" si="55"/>
        <v>nc</v>
      </c>
      <c r="J154" s="33"/>
      <c r="K154" s="34"/>
      <c r="L154" s="34"/>
      <c r="M154" s="165">
        <f t="shared" si="56"/>
        <v>3.0000000000000001E-12</v>
      </c>
      <c r="N154" s="33"/>
      <c r="O154" s="34"/>
      <c r="P154" s="34"/>
      <c r="Q154" s="165">
        <f t="shared" si="57"/>
        <v>3.0000000000000001E-12</v>
      </c>
      <c r="R154" s="33"/>
      <c r="S154" s="34"/>
      <c r="T154" s="34"/>
      <c r="U154" s="165">
        <f t="shared" si="58"/>
        <v>3.0000000000000001E-12</v>
      </c>
      <c r="V154" s="33"/>
      <c r="W154" s="34"/>
      <c r="X154" s="34"/>
      <c r="Y154" s="165">
        <f t="shared" si="59"/>
        <v>3.0000000000000001E-12</v>
      </c>
      <c r="Z154" s="33"/>
      <c r="AA154" s="34"/>
      <c r="AB154" s="34"/>
      <c r="AC154" s="165">
        <f t="shared" si="60"/>
        <v>3.0000000000000001E-12</v>
      </c>
      <c r="AD154" s="33"/>
      <c r="AE154" s="34"/>
      <c r="AF154" s="34"/>
      <c r="AG154" s="165">
        <f t="shared" si="61"/>
        <v>3.0000000000000001E-12</v>
      </c>
      <c r="AH154" s="33"/>
      <c r="AI154" s="34"/>
      <c r="AJ154" s="34"/>
      <c r="AK154" s="165">
        <f t="shared" si="62"/>
        <v>3.0000000000000001E-12</v>
      </c>
      <c r="AL154" s="33"/>
      <c r="AM154" s="34"/>
      <c r="AN154" s="34"/>
      <c r="AO154" s="165">
        <f t="shared" si="63"/>
        <v>3.0000000000000001E-12</v>
      </c>
      <c r="AP154" s="33"/>
      <c r="AQ154" s="34"/>
      <c r="AR154" s="34"/>
      <c r="AS154" s="165">
        <f t="shared" si="64"/>
        <v>3.0000000000000001E-12</v>
      </c>
      <c r="AT154" s="33"/>
      <c r="AU154" s="34"/>
      <c r="AV154" s="34"/>
      <c r="AW154" s="165">
        <f t="shared" si="65"/>
        <v>3.0000000000000001E-12</v>
      </c>
      <c r="AX154" s="154">
        <v>22</v>
      </c>
    </row>
    <row r="155" spans="1:50" ht="16.5" hidden="1" customHeight="1" x14ac:dyDescent="0.2">
      <c r="A155" s="153">
        <v>623</v>
      </c>
      <c r="B155" s="153" t="str">
        <f>IFERROR(MATCH(A155,Inscrits!$L$2:$L$201,0),"?")</f>
        <v>?</v>
      </c>
      <c r="C155" s="28" t="str">
        <f>IFERROR(INDEX(Inscrits!$M$2:$M$201,Qualifs!$B155,1),"?")</f>
        <v>?</v>
      </c>
      <c r="D155" s="160" t="str">
        <f>IFERROR(INDEX(Inscrits!$E$2:$E$201,Qualifs!$B155,1),"?")</f>
        <v>?</v>
      </c>
      <c r="E155" s="160" t="str">
        <f>IFERROR(INDEX(Inscrits!$H$2:$H$201,Qualifs!$B155,1),"?")</f>
        <v>?</v>
      </c>
      <c r="F155" s="29">
        <v>23</v>
      </c>
      <c r="G155" s="166">
        <f t="shared" si="66"/>
        <v>3E-11</v>
      </c>
      <c r="H155" s="162">
        <f t="shared" si="67"/>
        <v>1.5530000000000001E-8</v>
      </c>
      <c r="I155" s="163" t="str">
        <f t="shared" si="55"/>
        <v>nc</v>
      </c>
      <c r="J155" s="30"/>
      <c r="K155" s="31"/>
      <c r="L155" s="31"/>
      <c r="M155" s="164">
        <f t="shared" si="56"/>
        <v>3.0000000000000001E-12</v>
      </c>
      <c r="N155" s="30"/>
      <c r="O155" s="31"/>
      <c r="P155" s="31"/>
      <c r="Q155" s="164">
        <f t="shared" si="57"/>
        <v>3.0000000000000001E-12</v>
      </c>
      <c r="R155" s="30"/>
      <c r="S155" s="31"/>
      <c r="T155" s="31"/>
      <c r="U155" s="164">
        <f t="shared" si="58"/>
        <v>3.0000000000000001E-12</v>
      </c>
      <c r="V155" s="30"/>
      <c r="W155" s="31"/>
      <c r="X155" s="31"/>
      <c r="Y155" s="164">
        <f t="shared" si="59"/>
        <v>3.0000000000000001E-12</v>
      </c>
      <c r="Z155" s="30"/>
      <c r="AA155" s="31"/>
      <c r="AB155" s="31"/>
      <c r="AC155" s="164">
        <f t="shared" si="60"/>
        <v>3.0000000000000001E-12</v>
      </c>
      <c r="AD155" s="30"/>
      <c r="AE155" s="31"/>
      <c r="AF155" s="31"/>
      <c r="AG155" s="164">
        <f t="shared" si="61"/>
        <v>3.0000000000000001E-12</v>
      </c>
      <c r="AH155" s="30"/>
      <c r="AI155" s="31"/>
      <c r="AJ155" s="31"/>
      <c r="AK155" s="164">
        <f t="shared" si="62"/>
        <v>3.0000000000000001E-12</v>
      </c>
      <c r="AL155" s="30"/>
      <c r="AM155" s="31"/>
      <c r="AN155" s="31"/>
      <c r="AO155" s="164">
        <f t="shared" si="63"/>
        <v>3.0000000000000001E-12</v>
      </c>
      <c r="AP155" s="30"/>
      <c r="AQ155" s="31"/>
      <c r="AR155" s="31"/>
      <c r="AS155" s="164">
        <f t="shared" si="64"/>
        <v>3.0000000000000001E-12</v>
      </c>
      <c r="AT155" s="30"/>
      <c r="AU155" s="31"/>
      <c r="AV155" s="31"/>
      <c r="AW155" s="164">
        <f t="shared" si="65"/>
        <v>3.0000000000000001E-12</v>
      </c>
      <c r="AX155" s="154">
        <v>23</v>
      </c>
    </row>
    <row r="156" spans="1:50" ht="16.5" hidden="1" customHeight="1" thickBot="1" x14ac:dyDescent="0.25">
      <c r="A156" s="153">
        <v>624</v>
      </c>
      <c r="B156" s="153" t="str">
        <f>IFERROR(MATCH(A156,Inscrits!$L$2:$L$201,0),"?")</f>
        <v>?</v>
      </c>
      <c r="C156" s="28" t="str">
        <f>IFERROR(INDEX(Inscrits!$M$2:$M$201,Qualifs!$B156,1),"?")</f>
        <v>?</v>
      </c>
      <c r="D156" s="160" t="str">
        <f>IFERROR(INDEX(Inscrits!$E$2:$E$201,Qualifs!$B156,1),"?")</f>
        <v>?</v>
      </c>
      <c r="E156" s="160" t="str">
        <f>IFERROR(INDEX(Inscrits!$H$2:$H$201,Qualifs!$B156,1),"?")</f>
        <v>?</v>
      </c>
      <c r="F156" s="29">
        <v>24</v>
      </c>
      <c r="G156" s="166">
        <f t="shared" si="66"/>
        <v>3E-11</v>
      </c>
      <c r="H156" s="162">
        <f t="shared" si="67"/>
        <v>1.5630000000000002E-8</v>
      </c>
      <c r="I156" s="163" t="str">
        <f t="shared" si="55"/>
        <v>nc</v>
      </c>
      <c r="J156" s="33"/>
      <c r="K156" s="34"/>
      <c r="L156" s="34"/>
      <c r="M156" s="165">
        <f t="shared" si="56"/>
        <v>3.0000000000000001E-12</v>
      </c>
      <c r="N156" s="33"/>
      <c r="O156" s="34"/>
      <c r="P156" s="34"/>
      <c r="Q156" s="165">
        <f t="shared" si="57"/>
        <v>3.0000000000000001E-12</v>
      </c>
      <c r="R156" s="33"/>
      <c r="S156" s="34"/>
      <c r="T156" s="34"/>
      <c r="U156" s="165">
        <f t="shared" si="58"/>
        <v>3.0000000000000001E-12</v>
      </c>
      <c r="V156" s="33"/>
      <c r="W156" s="34"/>
      <c r="X156" s="34"/>
      <c r="Y156" s="165">
        <f t="shared" si="59"/>
        <v>3.0000000000000001E-12</v>
      </c>
      <c r="Z156" s="33"/>
      <c r="AA156" s="34"/>
      <c r="AB156" s="34"/>
      <c r="AC156" s="165">
        <f t="shared" si="60"/>
        <v>3.0000000000000001E-12</v>
      </c>
      <c r="AD156" s="33"/>
      <c r="AE156" s="34"/>
      <c r="AF156" s="34"/>
      <c r="AG156" s="165">
        <f t="shared" si="61"/>
        <v>3.0000000000000001E-12</v>
      </c>
      <c r="AH156" s="33"/>
      <c r="AI156" s="34"/>
      <c r="AJ156" s="34"/>
      <c r="AK156" s="165">
        <f t="shared" si="62"/>
        <v>3.0000000000000001E-12</v>
      </c>
      <c r="AL156" s="33"/>
      <c r="AM156" s="34"/>
      <c r="AN156" s="34"/>
      <c r="AO156" s="165">
        <f t="shared" si="63"/>
        <v>3.0000000000000001E-12</v>
      </c>
      <c r="AP156" s="33"/>
      <c r="AQ156" s="34"/>
      <c r="AR156" s="34"/>
      <c r="AS156" s="165">
        <f t="shared" si="64"/>
        <v>3.0000000000000001E-12</v>
      </c>
      <c r="AT156" s="33"/>
      <c r="AU156" s="34"/>
      <c r="AV156" s="34"/>
      <c r="AW156" s="165">
        <f t="shared" si="65"/>
        <v>3.0000000000000001E-12</v>
      </c>
      <c r="AX156" s="154">
        <v>24</v>
      </c>
    </row>
    <row r="157" spans="1:50" ht="16.5" hidden="1" customHeight="1" x14ac:dyDescent="0.2"/>
    <row r="158" spans="1:50" ht="16.5" hidden="1" customHeight="1" x14ac:dyDescent="0.2"/>
    <row r="159" spans="1:50" ht="16.5" hidden="1" customHeight="1" x14ac:dyDescent="0.2"/>
    <row r="160" spans="1:50" ht="16.5" hidden="1" customHeight="1" x14ac:dyDescent="0.2"/>
    <row r="161" ht="16.5" hidden="1" customHeight="1" x14ac:dyDescent="0.2"/>
    <row r="162" ht="16.5" hidden="1" customHeight="1" x14ac:dyDescent="0.2"/>
    <row r="163" ht="16.5" hidden="1" customHeight="1" x14ac:dyDescent="0.2"/>
    <row r="164" ht="16.5" hidden="1" customHeight="1" x14ac:dyDescent="0.2"/>
    <row r="165" ht="16.5" hidden="1" customHeight="1" x14ac:dyDescent="0.2"/>
    <row r="166" ht="16.5" hidden="1" customHeight="1" x14ac:dyDescent="0.2"/>
    <row r="167" ht="16.5" hidden="1" customHeight="1" x14ac:dyDescent="0.2"/>
    <row r="168" ht="16.5" hidden="1" customHeight="1" x14ac:dyDescent="0.2"/>
    <row r="169" ht="16.5" hidden="1" customHeight="1" x14ac:dyDescent="0.2"/>
    <row r="170" ht="16.5" hidden="1" customHeight="1" x14ac:dyDescent="0.2"/>
    <row r="171" ht="16.5" hidden="1" customHeight="1" x14ac:dyDescent="0.2"/>
    <row r="172" ht="16.5" hidden="1" customHeight="1" x14ac:dyDescent="0.2"/>
    <row r="173" ht="16.5" hidden="1" customHeight="1" x14ac:dyDescent="0.2"/>
    <row r="174" ht="16.5" hidden="1" customHeight="1" x14ac:dyDescent="0.2"/>
    <row r="175" ht="16.5" hidden="1" customHeight="1" x14ac:dyDescent="0.2"/>
    <row r="176" ht="16.5" hidden="1" customHeight="1" x14ac:dyDescent="0.2"/>
    <row r="177" ht="16.5" hidden="1" customHeight="1" x14ac:dyDescent="0.2"/>
    <row r="178" ht="16.5" hidden="1" customHeight="1" x14ac:dyDescent="0.2"/>
    <row r="179" ht="16.5" hidden="1" customHeight="1" x14ac:dyDescent="0.2"/>
    <row r="180" ht="16.5" hidden="1" customHeight="1" x14ac:dyDescent="0.2"/>
    <row r="181" ht="16.5" hidden="1" customHeight="1" x14ac:dyDescent="0.2"/>
    <row r="182" ht="16.5" hidden="1" customHeight="1" x14ac:dyDescent="0.2"/>
    <row r="183" ht="16.5" hidden="1" customHeight="1" x14ac:dyDescent="0.2"/>
  </sheetData>
  <sheetProtection algorithmName="SHA-512" hashValue="WnHOahiEi5n2B0sCqp8IeAgRFfqcJqSRZsD5OIARXrU3hpI3zdYq7LkYxtIrKxwaImvheCG67urS3s5AMYNYeQ==" saltValue="tze64mZBL5sFrSehEuc3wQ==" spinCount="100000" sheet="1" objects="1" scenarios="1" selectLockedCells="1" selectUnlockedCells="1"/>
  <mergeCells count="66">
    <mergeCell ref="C1:AW1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C27:AW27"/>
    <mergeCell ref="J28:M28"/>
    <mergeCell ref="N28:Q28"/>
    <mergeCell ref="R28:U28"/>
    <mergeCell ref="V28:Y28"/>
    <mergeCell ref="Z28:AC28"/>
    <mergeCell ref="AD28:AG28"/>
    <mergeCell ref="AH28:AK28"/>
    <mergeCell ref="AL28:AO28"/>
    <mergeCell ref="AP28:AS28"/>
    <mergeCell ref="AT28:AW28"/>
    <mergeCell ref="C53:AW53"/>
    <mergeCell ref="J54:M54"/>
    <mergeCell ref="N54:Q54"/>
    <mergeCell ref="R54:U54"/>
    <mergeCell ref="V54:Y54"/>
    <mergeCell ref="Z54:AC54"/>
    <mergeCell ref="AD54:AG54"/>
    <mergeCell ref="AH54:AK54"/>
    <mergeCell ref="AL54:AO54"/>
    <mergeCell ref="AP54:AS54"/>
    <mergeCell ref="AT54:AW54"/>
    <mergeCell ref="C79:AW79"/>
    <mergeCell ref="J80:M80"/>
    <mergeCell ref="N80:Q80"/>
    <mergeCell ref="R80:U80"/>
    <mergeCell ref="V80:Y80"/>
    <mergeCell ref="Z80:AC80"/>
    <mergeCell ref="AD80:AG80"/>
    <mergeCell ref="C131:AW131"/>
    <mergeCell ref="AH80:AK80"/>
    <mergeCell ref="AL80:AO80"/>
    <mergeCell ref="AP80:AS80"/>
    <mergeCell ref="AT80:AW80"/>
    <mergeCell ref="C105:AW105"/>
    <mergeCell ref="J106:M106"/>
    <mergeCell ref="N106:Q106"/>
    <mergeCell ref="R106:U106"/>
    <mergeCell ref="V106:Y106"/>
    <mergeCell ref="Z106:AC106"/>
    <mergeCell ref="AD106:AG106"/>
    <mergeCell ref="AH106:AK106"/>
    <mergeCell ref="AL106:AO106"/>
    <mergeCell ref="AP106:AS106"/>
    <mergeCell ref="AT106:AW106"/>
    <mergeCell ref="AH132:AK132"/>
    <mergeCell ref="AL132:AO132"/>
    <mergeCell ref="AP132:AS132"/>
    <mergeCell ref="AT132:AW132"/>
    <mergeCell ref="J132:M132"/>
    <mergeCell ref="N132:Q132"/>
    <mergeCell ref="R132:U132"/>
    <mergeCell ref="V132:Y132"/>
    <mergeCell ref="Z132:AC132"/>
    <mergeCell ref="AD132:AG132"/>
  </mergeCells>
  <conditionalFormatting sqref="G3:G26">
    <cfRule type="colorScale" priority="5821">
      <colorScale>
        <cfvo type="min"/>
        <cfvo type="max"/>
        <color rgb="FFFFEF9C"/>
        <color rgb="FF63BE7B"/>
      </colorScale>
    </cfRule>
  </conditionalFormatting>
  <conditionalFormatting sqref="G29:G52">
    <cfRule type="colorScale" priority="5834">
      <colorScale>
        <cfvo type="min"/>
        <cfvo type="max"/>
        <color rgb="FFFFEF9C"/>
        <color rgb="FF63BE7B"/>
      </colorScale>
    </cfRule>
  </conditionalFormatting>
  <conditionalFormatting sqref="G55:G78 G29:G52 G81:G104 G107:G130 G133:G156 G3:G26">
    <cfRule type="iconSet" priority="580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G55:G78">
    <cfRule type="colorScale" priority="5810">
      <colorScale>
        <cfvo type="min"/>
        <cfvo type="max"/>
        <color rgb="FFFFEF9C"/>
        <color rgb="FF63BE7B"/>
      </colorScale>
    </cfRule>
  </conditionalFormatting>
  <conditionalFormatting sqref="G81:G104">
    <cfRule type="colorScale" priority="5809">
      <colorScale>
        <cfvo type="min"/>
        <cfvo type="max"/>
        <color rgb="FFFFEF9C"/>
        <color rgb="FF63BE7B"/>
      </colorScale>
    </cfRule>
  </conditionalFormatting>
  <conditionalFormatting sqref="G107:G130">
    <cfRule type="colorScale" priority="5808">
      <colorScale>
        <cfvo type="min"/>
        <cfvo type="max"/>
        <color rgb="FFFFEF9C"/>
        <color rgb="FF63BE7B"/>
      </colorScale>
    </cfRule>
  </conditionalFormatting>
  <conditionalFormatting sqref="G133">
    <cfRule type="colorScale" priority="5513">
      <colorScale>
        <cfvo type="min"/>
        <cfvo type="max"/>
        <color rgb="FFFFEF9C"/>
        <color rgb="FF63BE7B"/>
      </colorScale>
    </cfRule>
  </conditionalFormatting>
  <conditionalFormatting sqref="G133:G156">
    <cfRule type="colorScale" priority="5807">
      <colorScale>
        <cfvo type="min"/>
        <cfvo type="max"/>
        <color rgb="FFFFEF9C"/>
        <color rgb="FF63BE7B"/>
      </colorScale>
    </cfRule>
  </conditionalFormatting>
  <conditionalFormatting sqref="I55:I78 I81:I104 I107:I130 I29:I52 I3:I26">
    <cfRule type="colorScale" priority="58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3:I156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L26">
    <cfRule type="cellIs" dxfId="114" priority="81" operator="equal">
      <formula>10</formula>
    </cfRule>
    <cfRule type="cellIs" dxfId="113" priority="85" operator="equal">
      <formula>1</formula>
    </cfRule>
    <cfRule type="cellIs" dxfId="112" priority="84" operator="between">
      <formula>2</formula>
      <formula>4</formula>
    </cfRule>
    <cfRule type="cellIs" dxfId="111" priority="83" operator="between">
      <formula>5</formula>
      <formula>7</formula>
    </cfRule>
    <cfRule type="cellIs" dxfId="110" priority="82" operator="between">
      <formula>8</formula>
      <formula>9</formula>
    </cfRule>
  </conditionalFormatting>
  <conditionalFormatting sqref="J29:L52 N29:P52 R29:T52 V29:X52 Z29:AB52 AD29:AF52 AH29:AJ52 AL29:AN52 AP29:AR52 AT29:AV52">
    <cfRule type="cellIs" dxfId="109" priority="25" operator="equal">
      <formula>10</formula>
    </cfRule>
    <cfRule type="cellIs" dxfId="108" priority="26" operator="between">
      <formula>8</formula>
      <formula>9</formula>
    </cfRule>
    <cfRule type="cellIs" dxfId="107" priority="27" operator="between">
      <formula>5</formula>
      <formula>7</formula>
    </cfRule>
    <cfRule type="cellIs" dxfId="106" priority="28" operator="between">
      <formula>2</formula>
      <formula>4</formula>
    </cfRule>
    <cfRule type="cellIs" dxfId="105" priority="29" operator="equal">
      <formula>1</formula>
    </cfRule>
  </conditionalFormatting>
  <conditionalFormatting sqref="J55:L78 N55:P78 R55:T78 V55:X78 Z55:AB78 AD55:AF78 AH55:AJ78 AL55:AN78 AP55:AR78 AT55:AV78">
    <cfRule type="cellIs" dxfId="104" priority="23" operator="between">
      <formula>2</formula>
      <formula>4</formula>
    </cfRule>
    <cfRule type="cellIs" dxfId="103" priority="24" operator="equal">
      <formula>1</formula>
    </cfRule>
    <cfRule type="cellIs" dxfId="102" priority="20" operator="equal">
      <formula>10</formula>
    </cfRule>
    <cfRule type="cellIs" dxfId="101" priority="21" operator="between">
      <formula>8</formula>
      <formula>9</formula>
    </cfRule>
    <cfRule type="cellIs" dxfId="100" priority="22" operator="between">
      <formula>5</formula>
      <formula>7</formula>
    </cfRule>
  </conditionalFormatting>
  <conditionalFormatting sqref="J81:L104 N81:P104 R81:T104 V81:X104 Z81:AB104 AD81:AF104 AH81:AJ104 AL81:AN104 AP81:AR104 AT81:AV104">
    <cfRule type="cellIs" dxfId="99" priority="16" operator="between">
      <formula>8</formula>
      <formula>9</formula>
    </cfRule>
    <cfRule type="cellIs" dxfId="98" priority="19" operator="equal">
      <formula>1</formula>
    </cfRule>
    <cfRule type="cellIs" dxfId="97" priority="18" operator="between">
      <formula>2</formula>
      <formula>4</formula>
    </cfRule>
    <cfRule type="cellIs" dxfId="96" priority="17" operator="between">
      <formula>5</formula>
      <formula>7</formula>
    </cfRule>
    <cfRule type="cellIs" dxfId="95" priority="15" operator="equal">
      <formula>10</formula>
    </cfRule>
  </conditionalFormatting>
  <conditionalFormatting sqref="J107:L130 N107:P130 R107:T130 V107:X130 Z107:AB130 AD107:AF130 AH107:AJ130 AL107:AN130 AP107:AR130 AT107:AV130">
    <cfRule type="cellIs" dxfId="94" priority="14" operator="equal">
      <formula>1</formula>
    </cfRule>
    <cfRule type="cellIs" dxfId="93" priority="13" operator="between">
      <formula>2</formula>
      <formula>4</formula>
    </cfRule>
    <cfRule type="cellIs" dxfId="92" priority="12" operator="between">
      <formula>5</formula>
      <formula>7</formula>
    </cfRule>
    <cfRule type="cellIs" dxfId="91" priority="11" operator="between">
      <formula>8</formula>
      <formula>9</formula>
    </cfRule>
    <cfRule type="cellIs" dxfId="90" priority="10" operator="equal">
      <formula>10</formula>
    </cfRule>
  </conditionalFormatting>
  <conditionalFormatting sqref="J133:L156 N133:P156 R133:T156 V133:X156 Z133:AB156 AD133:AF156 AH133:AJ156 AL133:AN156 AP133:AR156 AT133:AV156">
    <cfRule type="cellIs" dxfId="89" priority="5" operator="equal">
      <formula>10</formula>
    </cfRule>
    <cfRule type="cellIs" dxfId="88" priority="9" operator="equal">
      <formula>1</formula>
    </cfRule>
    <cfRule type="cellIs" dxfId="87" priority="8" operator="between">
      <formula>2</formula>
      <formula>4</formula>
    </cfRule>
    <cfRule type="cellIs" dxfId="86" priority="7" operator="between">
      <formula>5</formula>
      <formula>7</formula>
    </cfRule>
    <cfRule type="cellIs" dxfId="85" priority="6" operator="between">
      <formula>8</formula>
      <formula>9</formula>
    </cfRule>
  </conditionalFormatting>
  <conditionalFormatting sqref="M3:M26">
    <cfRule type="colorScale" priority="5820">
      <colorScale>
        <cfvo type="min"/>
        <cfvo type="max"/>
        <color rgb="FFFFEF9C"/>
        <color rgb="FF63BE7B"/>
      </colorScale>
    </cfRule>
  </conditionalFormatting>
  <conditionalFormatting sqref="M81:M104 M55:M78 M29:M52 M107:M130">
    <cfRule type="colorScale" priority="140">
      <colorScale>
        <cfvo type="min"/>
        <cfvo type="max"/>
        <color rgb="FFFFEF9C"/>
        <color rgb="FF63BE7B"/>
      </colorScale>
    </cfRule>
  </conditionalFormatting>
  <conditionalFormatting sqref="M133:M156">
    <cfRule type="colorScale" priority="88">
      <colorScale>
        <cfvo type="min"/>
        <cfvo type="max"/>
        <color rgb="FFFFEF9C"/>
        <color rgb="FF63BE7B"/>
      </colorScale>
    </cfRule>
  </conditionalFormatting>
  <conditionalFormatting sqref="N3:P26 R3:T26 V3:X26 Z3:AB26 AD3:AF26 AH3:AJ26 AL3:AN26 AP3:AR26 AT3:AV26">
    <cfRule type="cellIs" dxfId="84" priority="31" operator="between">
      <formula>8</formula>
      <formula>9</formula>
    </cfRule>
    <cfRule type="cellIs" dxfId="83" priority="32" operator="between">
      <formula>5</formula>
      <formula>7</formula>
    </cfRule>
    <cfRule type="cellIs" dxfId="82" priority="33" operator="between">
      <formula>2</formula>
      <formula>4</formula>
    </cfRule>
    <cfRule type="cellIs" dxfId="81" priority="34" operator="equal">
      <formula>1</formula>
    </cfRule>
    <cfRule type="cellIs" dxfId="80" priority="30" operator="equal">
      <formula>10</formula>
    </cfRule>
  </conditionalFormatting>
  <conditionalFormatting sqref="AO156">
    <cfRule type="colorScale" priority="1">
      <colorScale>
        <cfvo type="min"/>
        <cfvo type="max"/>
        <color rgb="FFFFEF9C"/>
        <color rgb="FF63BE7B"/>
      </colorScale>
    </cfRule>
  </conditionalFormatting>
  <conditionalFormatting sqref="AW3:AW26 AS3:AS26 AO3:AO26 AK3:AK26 AG3:AG26 AC3:AC26 Y3:Y26 U3:U26 Q3:Q26">
    <cfRule type="colorScale" priority="166">
      <colorScale>
        <cfvo type="min"/>
        <cfvo type="max"/>
        <color rgb="FFFFEF9C"/>
        <color rgb="FF63BE7B"/>
      </colorScale>
    </cfRule>
  </conditionalFormatting>
  <conditionalFormatting sqref="AW107:AW130 AS107:AS130 AO107:AO130 AK107:AK130 AG107:AG130 AC107:AC130 Y107:Y130 U107:U130 AW81:AW104 AS81:AS104 AO81:AO104 AK81:AK104 AG81:AG104 AC81:AC104 Y81:Y104 U81:U104 Q81:Q104 AW55:AW78 AS55:AS78 AO55:AO78 AK55:AK78 AG55:AG78 AC55:AC78 Y55:Y78 U55:U78 Q55:Q78 AW29:AW52 AS29:AS52 AO29:AO52 AK29:AK52 AG29:AG52 AC29:AC52 Y29:Y52 U29:U52 Q29:Q52 Q107:Q130">
    <cfRule type="colorScale" priority="114">
      <colorScale>
        <cfvo type="min"/>
        <cfvo type="max"/>
        <color rgb="FFFFEF9C"/>
        <color rgb="FF63BE7B"/>
      </colorScale>
    </cfRule>
  </conditionalFormatting>
  <conditionalFormatting sqref="AW133:AW156 AS133:AS156 AO133:AO155 AK133:AK156 AG133:AG156 AC133:AC156 Y133:Y156 U133:U156 Q133:Q156">
    <cfRule type="colorScale" priority="87">
      <colorScale>
        <cfvo type="min"/>
        <cfvo type="max"/>
        <color rgb="FFFFEF9C"/>
        <color rgb="FF63BE7B"/>
      </colorScale>
    </cfRule>
  </conditionalFormatting>
  <printOptions horizontalCentered="1"/>
  <pageMargins left="0.25" right="0.25" top="0.75" bottom="0.75" header="0.3" footer="0.3"/>
  <pageSetup paperSize="9" scale="67" orientation="landscape" horizontalDpi="300" verticalDpi="300" r:id="rId1"/>
  <headerFooter alignWithMargins="0">
    <oddHeader>&amp;C&amp;"Tahoma,Gras"&amp;16&amp;F
&amp;24Séries de Qualifications</oddHeader>
    <oddFooter>&amp;R&amp;"Tahoma,Gras"&amp;16&amp;P</oddFooter>
  </headerFooter>
  <rowBreaks count="5" manualBreakCount="5">
    <brk id="26" min="2" max="49" man="1"/>
    <brk id="52" min="2" max="49" man="1"/>
    <brk id="78" min="2" max="49" man="1"/>
    <brk id="104" min="2" max="49" man="1"/>
    <brk id="130" min="2" max="4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147"/>
  <sheetViews>
    <sheetView zoomScaleNormal="100" zoomScaleSheetLayoutView="100" workbookViewId="0">
      <selection activeCell="A41" sqref="A41:XFD146"/>
    </sheetView>
  </sheetViews>
  <sheetFormatPr baseColWidth="10" defaultColWidth="11.42578125" defaultRowHeight="14.25" customHeight="1" x14ac:dyDescent="0.2"/>
  <cols>
    <col min="1" max="1" width="2.28515625" style="58" customWidth="1"/>
    <col min="2" max="2" width="2.7109375" style="59" customWidth="1"/>
    <col min="3" max="3" width="6.5703125" style="64" customWidth="1"/>
    <col min="4" max="4" width="26.7109375" style="57" bestFit="1" customWidth="1"/>
    <col min="5" max="5" width="39.140625" style="57" bestFit="1" customWidth="1"/>
    <col min="6" max="6" width="2.5703125" style="65" customWidth="1"/>
    <col min="7" max="7" width="10.5703125" style="66" customWidth="1"/>
    <col min="8" max="8" width="2.28515625" style="58" customWidth="1"/>
    <col min="9" max="9" width="8.5703125" style="63" hidden="1" customWidth="1"/>
    <col min="10" max="11" width="3.5703125" style="67" hidden="1" customWidth="1"/>
    <col min="12" max="12" width="4.42578125" style="67" hidden="1" customWidth="1"/>
    <col min="13" max="13" width="3.85546875" style="67" hidden="1" customWidth="1"/>
    <col min="14" max="18" width="3.5703125" style="67" hidden="1" customWidth="1"/>
    <col min="19" max="19" width="4.140625" style="67" hidden="1" customWidth="1"/>
    <col min="20" max="22" width="3.5703125" style="67" hidden="1" customWidth="1"/>
    <col min="23" max="23" width="4" style="67" hidden="1" customWidth="1"/>
    <col min="24" max="24" width="3.85546875" style="67" hidden="1" customWidth="1"/>
    <col min="25" max="34" width="3.5703125" style="67" hidden="1" customWidth="1"/>
    <col min="35" max="36" width="3.5703125" style="65" hidden="1" customWidth="1"/>
    <col min="37" max="40" width="3.5703125" style="57" hidden="1" customWidth="1"/>
    <col min="41" max="44" width="0" style="57" hidden="1" customWidth="1"/>
    <col min="45" max="16384" width="11.42578125" style="57"/>
  </cols>
  <sheetData>
    <row r="1" spans="1:40" ht="36" customHeight="1" x14ac:dyDescent="0.2">
      <c r="A1" s="49" t="s">
        <v>161</v>
      </c>
      <c r="B1" s="50" t="s">
        <v>162</v>
      </c>
      <c r="C1" s="51" t="s">
        <v>149</v>
      </c>
      <c r="D1" s="52" t="s">
        <v>147</v>
      </c>
      <c r="E1" s="52" t="s">
        <v>18</v>
      </c>
      <c r="F1" s="53" t="s">
        <v>15</v>
      </c>
      <c r="G1" s="54" t="s">
        <v>163</v>
      </c>
      <c r="H1" s="49" t="s">
        <v>164</v>
      </c>
      <c r="I1" s="55"/>
      <c r="J1" s="56">
        <f>Equipes!C2</f>
        <v>0</v>
      </c>
      <c r="K1" s="56">
        <f>Equipes!C3</f>
        <v>0</v>
      </c>
      <c r="L1" s="56">
        <f>Equipes!C4</f>
        <v>0</v>
      </c>
      <c r="M1" s="56">
        <f>Equipes!C5</f>
        <v>0</v>
      </c>
      <c r="N1" s="56">
        <f>Equipes!C6</f>
        <v>0</v>
      </c>
      <c r="O1" s="56">
        <f>Equipes!C7</f>
        <v>0</v>
      </c>
      <c r="P1" s="56">
        <f>Equipes!C8</f>
        <v>0</v>
      </c>
      <c r="Q1" s="56">
        <f>Equipes!C9</f>
        <v>0</v>
      </c>
      <c r="R1" s="56">
        <f>Equipes!C10</f>
        <v>0</v>
      </c>
      <c r="S1" s="56">
        <f>Equipes!C11</f>
        <v>0</v>
      </c>
      <c r="T1" s="56">
        <f>Equipes!C12</f>
        <v>0</v>
      </c>
      <c r="U1" s="56">
        <f>Equipes!C13</f>
        <v>0</v>
      </c>
      <c r="V1" s="56">
        <f>Equipes!C14</f>
        <v>0</v>
      </c>
      <c r="W1" s="56">
        <f>Equipes!C15</f>
        <v>0</v>
      </c>
      <c r="X1" s="56">
        <f>Equipes!C16</f>
        <v>0</v>
      </c>
      <c r="Y1" s="56">
        <f>Equipes!C17</f>
        <v>0</v>
      </c>
      <c r="Z1" s="56">
        <f>Equipes!C18</f>
        <v>0</v>
      </c>
      <c r="AA1" s="56">
        <f>Equipes!C19</f>
        <v>0</v>
      </c>
      <c r="AB1" s="56">
        <f>Equipes!C20</f>
        <v>0</v>
      </c>
      <c r="AC1" s="56">
        <f>Equipes!C21</f>
        <v>0</v>
      </c>
      <c r="AD1" s="56">
        <f>Equipes!C22</f>
        <v>0</v>
      </c>
      <c r="AE1" s="56">
        <f>Equipes!C23</f>
        <v>0</v>
      </c>
      <c r="AF1" s="56">
        <f>Equipes!C24</f>
        <v>0</v>
      </c>
      <c r="AG1" s="56">
        <f>Equipes!C25</f>
        <v>0</v>
      </c>
      <c r="AH1" s="56">
        <f>Equipes!C26</f>
        <v>0</v>
      </c>
      <c r="AI1" s="56">
        <f>Equipes!C27</f>
        <v>0</v>
      </c>
      <c r="AJ1" s="56">
        <f>Equipes!C28</f>
        <v>0</v>
      </c>
      <c r="AK1" s="56">
        <f>Equipes!C29</f>
        <v>0</v>
      </c>
      <c r="AL1" s="56">
        <f>Equipes!C30</f>
        <v>0</v>
      </c>
      <c r="AM1" s="56">
        <f>Equipes!C31</f>
        <v>0</v>
      </c>
      <c r="AN1" s="56">
        <f>Equipes!C32</f>
        <v>0</v>
      </c>
    </row>
    <row r="2" spans="1:40" ht="14.25" customHeight="1" x14ac:dyDescent="0.2">
      <c r="A2" s="58">
        <v>1</v>
      </c>
      <c r="B2" s="59">
        <f>LARGE(Qualifs!$H$3:$H$156,A2)</f>
        <v>267.06780000119994</v>
      </c>
      <c r="C2" s="60">
        <f>INDEX(Qualifs!$I$3:$I$156,$H2)</f>
        <v>1</v>
      </c>
      <c r="D2" s="61" t="str">
        <f>INDEX(Qualifs!C$3:C$156,$H2)</f>
        <v>GOYEC LUDOVIC</v>
      </c>
      <c r="E2" s="61" t="str">
        <f>INDEX(Qualifs!E$3:E$156,$H2)</f>
        <v>Pana Loisirs</v>
      </c>
      <c r="F2" s="62">
        <f>INDEX(Qualifs!D$3:D$156,$H2)</f>
        <v>0</v>
      </c>
      <c r="G2" s="359">
        <f>INDEX(Qualifs!G$3:G$156,$H2)</f>
        <v>267.06779999999992</v>
      </c>
      <c r="H2" s="58">
        <f>MATCH(B2,Qualifs!$H$3:$H$156,0)</f>
        <v>10</v>
      </c>
      <c r="J2" s="63">
        <f t="shared" ref="J2:Y17" si="0">IF($E2=J$1,$G2,0)</f>
        <v>0</v>
      </c>
      <c r="K2" s="63">
        <f t="shared" si="0"/>
        <v>0</v>
      </c>
      <c r="L2" s="63">
        <f t="shared" si="0"/>
        <v>0</v>
      </c>
      <c r="M2" s="63">
        <f t="shared" si="0"/>
        <v>0</v>
      </c>
      <c r="N2" s="63">
        <f t="shared" si="0"/>
        <v>0</v>
      </c>
      <c r="O2" s="63">
        <f t="shared" si="0"/>
        <v>0</v>
      </c>
      <c r="P2" s="63">
        <f t="shared" si="0"/>
        <v>0</v>
      </c>
      <c r="Q2" s="63">
        <f t="shared" si="0"/>
        <v>0</v>
      </c>
      <c r="R2" s="63">
        <f t="shared" si="0"/>
        <v>0</v>
      </c>
      <c r="S2" s="63">
        <f t="shared" si="0"/>
        <v>0</v>
      </c>
      <c r="T2" s="63">
        <f t="shared" si="0"/>
        <v>0</v>
      </c>
      <c r="U2" s="63">
        <f t="shared" si="0"/>
        <v>0</v>
      </c>
      <c r="V2" s="63">
        <f t="shared" si="0"/>
        <v>0</v>
      </c>
      <c r="W2" s="63">
        <f t="shared" si="0"/>
        <v>0</v>
      </c>
      <c r="X2" s="63">
        <f t="shared" si="0"/>
        <v>0</v>
      </c>
      <c r="Y2" s="63">
        <f t="shared" si="0"/>
        <v>0</v>
      </c>
      <c r="Z2" s="63">
        <f t="shared" ref="Z2:AN17" si="1">IF($E2=Z$1,$G2,0)</f>
        <v>0</v>
      </c>
      <c r="AA2" s="63">
        <f t="shared" si="1"/>
        <v>0</v>
      </c>
      <c r="AB2" s="63">
        <f t="shared" si="1"/>
        <v>0</v>
      </c>
      <c r="AC2" s="63">
        <f t="shared" si="1"/>
        <v>0</v>
      </c>
      <c r="AD2" s="63">
        <f t="shared" si="1"/>
        <v>0</v>
      </c>
      <c r="AE2" s="63">
        <f t="shared" si="1"/>
        <v>0</v>
      </c>
      <c r="AF2" s="63">
        <f t="shared" si="1"/>
        <v>0</v>
      </c>
      <c r="AG2" s="63">
        <f t="shared" si="1"/>
        <v>0</v>
      </c>
      <c r="AH2" s="63">
        <f t="shared" si="1"/>
        <v>0</v>
      </c>
      <c r="AI2" s="63">
        <f t="shared" si="1"/>
        <v>0</v>
      </c>
      <c r="AJ2" s="63">
        <f t="shared" si="1"/>
        <v>0</v>
      </c>
      <c r="AK2" s="63">
        <f t="shared" si="1"/>
        <v>0</v>
      </c>
      <c r="AL2" s="63">
        <f t="shared" si="1"/>
        <v>0</v>
      </c>
      <c r="AM2" s="63">
        <f t="shared" si="1"/>
        <v>0</v>
      </c>
      <c r="AN2" s="63">
        <f t="shared" si="1"/>
        <v>0</v>
      </c>
    </row>
    <row r="3" spans="1:40" ht="14.25" customHeight="1" x14ac:dyDescent="0.2">
      <c r="A3" s="58">
        <v>2</v>
      </c>
      <c r="B3" s="59">
        <f>LARGE(Qualifs!$H$3:$H$156,A3)</f>
        <v>255.07004100110001</v>
      </c>
      <c r="C3" s="60">
        <f>INDEX(Qualifs!$I$3:$I$156,$H3)</f>
        <v>2</v>
      </c>
      <c r="D3" s="61" t="str">
        <f>INDEX(Qualifs!C$3:C$156,$H3)</f>
        <v>MACREZ VALENTIN</v>
      </c>
      <c r="E3" s="61" t="str">
        <f>INDEX(Qualifs!E$3:E$156,$H3)</f>
        <v>asv foyer des salines</v>
      </c>
      <c r="F3" s="62">
        <f>INDEX(Qualifs!D$3:D$156,$H3)</f>
        <v>0</v>
      </c>
      <c r="G3" s="359">
        <f>INDEX(Qualifs!G$3:G$156,$H3)</f>
        <v>255.070041</v>
      </c>
      <c r="H3" s="58">
        <f>MATCH(B3,Qualifs!$H$3:$H$156,0)</f>
        <v>9</v>
      </c>
      <c r="J3" s="63">
        <f t="shared" si="0"/>
        <v>0</v>
      </c>
      <c r="K3" s="63">
        <f t="shared" si="0"/>
        <v>0</v>
      </c>
      <c r="L3" s="63">
        <f t="shared" si="0"/>
        <v>0</v>
      </c>
      <c r="M3" s="63">
        <f t="shared" si="0"/>
        <v>0</v>
      </c>
      <c r="N3" s="63">
        <f t="shared" si="0"/>
        <v>0</v>
      </c>
      <c r="O3" s="63">
        <f t="shared" si="0"/>
        <v>0</v>
      </c>
      <c r="P3" s="63">
        <f t="shared" si="0"/>
        <v>0</v>
      </c>
      <c r="Q3" s="63">
        <f t="shared" si="0"/>
        <v>0</v>
      </c>
      <c r="R3" s="63">
        <f t="shared" si="0"/>
        <v>0</v>
      </c>
      <c r="S3" s="63">
        <f t="shared" si="0"/>
        <v>0</v>
      </c>
      <c r="T3" s="63">
        <f t="shared" si="0"/>
        <v>0</v>
      </c>
      <c r="U3" s="63">
        <f t="shared" si="0"/>
        <v>0</v>
      </c>
      <c r="V3" s="63">
        <f t="shared" si="0"/>
        <v>0</v>
      </c>
      <c r="W3" s="63">
        <f t="shared" si="0"/>
        <v>0</v>
      </c>
      <c r="X3" s="63">
        <f t="shared" si="0"/>
        <v>0</v>
      </c>
      <c r="Y3" s="63">
        <f t="shared" si="0"/>
        <v>0</v>
      </c>
      <c r="Z3" s="63">
        <f t="shared" si="1"/>
        <v>0</v>
      </c>
      <c r="AA3" s="63">
        <f t="shared" si="1"/>
        <v>0</v>
      </c>
      <c r="AB3" s="63">
        <f t="shared" si="1"/>
        <v>0</v>
      </c>
      <c r="AC3" s="63">
        <f t="shared" si="1"/>
        <v>0</v>
      </c>
      <c r="AD3" s="63">
        <f t="shared" si="1"/>
        <v>0</v>
      </c>
      <c r="AE3" s="63">
        <f t="shared" si="1"/>
        <v>0</v>
      </c>
      <c r="AF3" s="63">
        <f t="shared" si="1"/>
        <v>0</v>
      </c>
      <c r="AG3" s="63">
        <f t="shared" si="1"/>
        <v>0</v>
      </c>
      <c r="AH3" s="63">
        <f t="shared" si="1"/>
        <v>0</v>
      </c>
      <c r="AI3" s="63">
        <f t="shared" si="1"/>
        <v>0</v>
      </c>
      <c r="AJ3" s="63">
        <f t="shared" si="1"/>
        <v>0</v>
      </c>
      <c r="AK3" s="63">
        <f t="shared" si="1"/>
        <v>0</v>
      </c>
      <c r="AL3" s="63">
        <f t="shared" si="1"/>
        <v>0</v>
      </c>
      <c r="AM3" s="63">
        <f t="shared" si="1"/>
        <v>0</v>
      </c>
      <c r="AN3" s="63">
        <f t="shared" si="1"/>
        <v>0</v>
      </c>
    </row>
    <row r="4" spans="1:40" ht="14.25" customHeight="1" x14ac:dyDescent="0.2">
      <c r="A4" s="58">
        <v>3</v>
      </c>
      <c r="B4" s="59">
        <f>LARGE(Qualifs!$H$3:$H$156,A4)</f>
        <v>255.04404000029993</v>
      </c>
      <c r="C4" s="60">
        <f>INDEX(Qualifs!$I$3:$I$156,$H4)</f>
        <v>3</v>
      </c>
      <c r="D4" s="61" t="str">
        <f>INDEX(Qualifs!C$3:C$156,$H4)</f>
        <v>GUEBLE JEROME</v>
      </c>
      <c r="E4" s="61" t="str">
        <f>INDEX(Qualifs!E$3:E$156,$H4)</f>
        <v>ASPTT La Sarbacane de Bessay</v>
      </c>
      <c r="F4" s="62">
        <f>INDEX(Qualifs!D$3:D$156,$H4)</f>
        <v>0</v>
      </c>
      <c r="G4" s="359">
        <f>INDEX(Qualifs!G$3:G$156,$H4)</f>
        <v>255.04403999999994</v>
      </c>
      <c r="H4" s="58">
        <f>MATCH(B4,Qualifs!$H$3:$H$156,0)</f>
        <v>1</v>
      </c>
      <c r="J4" s="63">
        <f t="shared" si="0"/>
        <v>0</v>
      </c>
      <c r="K4" s="63">
        <f t="shared" si="0"/>
        <v>0</v>
      </c>
      <c r="L4" s="63">
        <f t="shared" si="0"/>
        <v>0</v>
      </c>
      <c r="M4" s="63">
        <f t="shared" si="0"/>
        <v>0</v>
      </c>
      <c r="N4" s="63">
        <f t="shared" si="0"/>
        <v>0</v>
      </c>
      <c r="O4" s="63">
        <f t="shared" si="0"/>
        <v>0</v>
      </c>
      <c r="P4" s="63">
        <f t="shared" si="0"/>
        <v>0</v>
      </c>
      <c r="Q4" s="63">
        <f t="shared" si="0"/>
        <v>0</v>
      </c>
      <c r="R4" s="63">
        <f t="shared" si="0"/>
        <v>0</v>
      </c>
      <c r="S4" s="63">
        <f t="shared" si="0"/>
        <v>0</v>
      </c>
      <c r="T4" s="63">
        <f t="shared" si="0"/>
        <v>0</v>
      </c>
      <c r="U4" s="63">
        <f t="shared" si="0"/>
        <v>0</v>
      </c>
      <c r="V4" s="63">
        <f t="shared" si="0"/>
        <v>0</v>
      </c>
      <c r="W4" s="63">
        <f t="shared" si="0"/>
        <v>0</v>
      </c>
      <c r="X4" s="63">
        <f t="shared" si="0"/>
        <v>0</v>
      </c>
      <c r="Y4" s="63">
        <f t="shared" si="0"/>
        <v>0</v>
      </c>
      <c r="Z4" s="63">
        <f t="shared" si="1"/>
        <v>0</v>
      </c>
      <c r="AA4" s="63">
        <f t="shared" si="1"/>
        <v>0</v>
      </c>
      <c r="AB4" s="63">
        <f t="shared" si="1"/>
        <v>0</v>
      </c>
      <c r="AC4" s="63">
        <f t="shared" si="1"/>
        <v>0</v>
      </c>
      <c r="AD4" s="63">
        <f t="shared" si="1"/>
        <v>0</v>
      </c>
      <c r="AE4" s="63">
        <f t="shared" si="1"/>
        <v>0</v>
      </c>
      <c r="AF4" s="63">
        <f t="shared" si="1"/>
        <v>0</v>
      </c>
      <c r="AG4" s="63">
        <f t="shared" si="1"/>
        <v>0</v>
      </c>
      <c r="AH4" s="63">
        <f t="shared" si="1"/>
        <v>0</v>
      </c>
      <c r="AI4" s="63">
        <f t="shared" si="1"/>
        <v>0</v>
      </c>
      <c r="AJ4" s="63">
        <f t="shared" si="1"/>
        <v>0</v>
      </c>
      <c r="AK4" s="63">
        <f t="shared" si="1"/>
        <v>0</v>
      </c>
      <c r="AL4" s="63">
        <f t="shared" si="1"/>
        <v>0</v>
      </c>
      <c r="AM4" s="63">
        <f t="shared" si="1"/>
        <v>0</v>
      </c>
      <c r="AN4" s="63">
        <f t="shared" si="1"/>
        <v>0</v>
      </c>
    </row>
    <row r="5" spans="1:40" ht="14.25" customHeight="1" x14ac:dyDescent="0.2">
      <c r="A5" s="58">
        <v>4</v>
      </c>
      <c r="B5" s="59">
        <f>LARGE(Qualifs!$H$3:$H$156,A5)</f>
        <v>253.05115000209994</v>
      </c>
      <c r="C5" s="60">
        <f>INDEX(Qualifs!$I$3:$I$156,$H5)</f>
        <v>4</v>
      </c>
      <c r="D5" s="61" t="str">
        <f>INDEX(Qualifs!C$3:C$156,$H5)</f>
        <v>LEGRIS LEA</v>
      </c>
      <c r="E5" s="61" t="str">
        <f>INDEX(Qualifs!E$3:E$156,$H5)</f>
        <v>REIMS HANDISPORT</v>
      </c>
      <c r="F5" s="62">
        <f>INDEX(Qualifs!D$3:D$156,$H5)</f>
        <v>0</v>
      </c>
      <c r="G5" s="359">
        <f>INDEX(Qualifs!G$3:G$156,$H5)</f>
        <v>253.05114999999995</v>
      </c>
      <c r="H5" s="58">
        <f>MATCH(B5,Qualifs!$H$3:$H$156,0)</f>
        <v>19</v>
      </c>
      <c r="J5" s="63">
        <f t="shared" si="0"/>
        <v>0</v>
      </c>
      <c r="K5" s="63">
        <f t="shared" si="0"/>
        <v>0</v>
      </c>
      <c r="L5" s="63">
        <f t="shared" si="0"/>
        <v>0</v>
      </c>
      <c r="M5" s="63">
        <f t="shared" si="0"/>
        <v>0</v>
      </c>
      <c r="N5" s="63">
        <f t="shared" si="0"/>
        <v>0</v>
      </c>
      <c r="O5" s="63">
        <f t="shared" si="0"/>
        <v>0</v>
      </c>
      <c r="P5" s="63">
        <f t="shared" si="0"/>
        <v>0</v>
      </c>
      <c r="Q5" s="63">
        <f t="shared" si="0"/>
        <v>0</v>
      </c>
      <c r="R5" s="63">
        <f t="shared" si="0"/>
        <v>0</v>
      </c>
      <c r="S5" s="63">
        <f t="shared" si="0"/>
        <v>0</v>
      </c>
      <c r="T5" s="63">
        <f t="shared" si="0"/>
        <v>0</v>
      </c>
      <c r="U5" s="63">
        <f t="shared" si="0"/>
        <v>0</v>
      </c>
      <c r="V5" s="63">
        <f t="shared" si="0"/>
        <v>0</v>
      </c>
      <c r="W5" s="63">
        <f t="shared" si="0"/>
        <v>0</v>
      </c>
      <c r="X5" s="63">
        <f t="shared" si="0"/>
        <v>0</v>
      </c>
      <c r="Y5" s="63">
        <f t="shared" si="0"/>
        <v>0</v>
      </c>
      <c r="Z5" s="63">
        <f t="shared" si="1"/>
        <v>0</v>
      </c>
      <c r="AA5" s="63">
        <f t="shared" si="1"/>
        <v>0</v>
      </c>
      <c r="AB5" s="63">
        <f t="shared" si="1"/>
        <v>0</v>
      </c>
      <c r="AC5" s="63">
        <f t="shared" si="1"/>
        <v>0</v>
      </c>
      <c r="AD5" s="63">
        <f t="shared" si="1"/>
        <v>0</v>
      </c>
      <c r="AE5" s="63">
        <f t="shared" si="1"/>
        <v>0</v>
      </c>
      <c r="AF5" s="63">
        <f t="shared" si="1"/>
        <v>0</v>
      </c>
      <c r="AG5" s="63">
        <f t="shared" si="1"/>
        <v>0</v>
      </c>
      <c r="AH5" s="63">
        <f t="shared" si="1"/>
        <v>0</v>
      </c>
      <c r="AI5" s="63">
        <f t="shared" si="1"/>
        <v>0</v>
      </c>
      <c r="AJ5" s="63">
        <f t="shared" si="1"/>
        <v>0</v>
      </c>
      <c r="AK5" s="63">
        <f t="shared" si="1"/>
        <v>0</v>
      </c>
      <c r="AL5" s="63">
        <f t="shared" si="1"/>
        <v>0</v>
      </c>
      <c r="AM5" s="63">
        <f t="shared" si="1"/>
        <v>0</v>
      </c>
      <c r="AN5" s="63">
        <f t="shared" si="1"/>
        <v>0</v>
      </c>
    </row>
    <row r="6" spans="1:40" ht="14.25" customHeight="1" x14ac:dyDescent="0.2">
      <c r="A6" s="58">
        <v>5</v>
      </c>
      <c r="B6" s="59">
        <f>LARGE(Qualifs!$H$3:$H$156,A6)</f>
        <v>251.04943100399996</v>
      </c>
      <c r="C6" s="60">
        <f>INDEX(Qualifs!$I$3:$I$156,$H6)</f>
        <v>5</v>
      </c>
      <c r="D6" s="61" t="str">
        <f>INDEX(Qualifs!C$3:C$156,$H6)</f>
        <v>MASCHINOT CELINE</v>
      </c>
      <c r="E6" s="61" t="str">
        <f>INDEX(Qualifs!E$3:E$156,$H6)</f>
        <v>IMC'S</v>
      </c>
      <c r="F6" s="62">
        <f>INDEX(Qualifs!D$3:D$156,$H6)</f>
        <v>0</v>
      </c>
      <c r="G6" s="359">
        <f>INDEX(Qualifs!G$3:G$156,$H6)</f>
        <v>251.04943099999997</v>
      </c>
      <c r="H6" s="58">
        <f>MATCH(B6,Qualifs!$H$3:$H$156,0)</f>
        <v>38</v>
      </c>
      <c r="J6" s="63">
        <f t="shared" si="0"/>
        <v>0</v>
      </c>
      <c r="K6" s="63">
        <f t="shared" si="0"/>
        <v>0</v>
      </c>
      <c r="L6" s="63">
        <f t="shared" si="0"/>
        <v>0</v>
      </c>
      <c r="M6" s="63">
        <f t="shared" si="0"/>
        <v>0</v>
      </c>
      <c r="N6" s="63">
        <f t="shared" si="0"/>
        <v>0</v>
      </c>
      <c r="O6" s="63">
        <f t="shared" si="0"/>
        <v>0</v>
      </c>
      <c r="P6" s="63">
        <f t="shared" si="0"/>
        <v>0</v>
      </c>
      <c r="Q6" s="63">
        <f t="shared" si="0"/>
        <v>0</v>
      </c>
      <c r="R6" s="63">
        <f t="shared" si="0"/>
        <v>0</v>
      </c>
      <c r="S6" s="63">
        <f t="shared" si="0"/>
        <v>0</v>
      </c>
      <c r="T6" s="63">
        <f t="shared" si="0"/>
        <v>0</v>
      </c>
      <c r="U6" s="63">
        <f t="shared" si="0"/>
        <v>0</v>
      </c>
      <c r="V6" s="63">
        <f t="shared" si="0"/>
        <v>0</v>
      </c>
      <c r="W6" s="63">
        <f t="shared" si="0"/>
        <v>0</v>
      </c>
      <c r="X6" s="63">
        <f t="shared" si="0"/>
        <v>0</v>
      </c>
      <c r="Y6" s="63">
        <f t="shared" si="0"/>
        <v>0</v>
      </c>
      <c r="Z6" s="63">
        <f t="shared" si="1"/>
        <v>0</v>
      </c>
      <c r="AA6" s="63">
        <f t="shared" si="1"/>
        <v>0</v>
      </c>
      <c r="AB6" s="63">
        <f t="shared" si="1"/>
        <v>0</v>
      </c>
      <c r="AC6" s="63">
        <f t="shared" si="1"/>
        <v>0</v>
      </c>
      <c r="AD6" s="63">
        <f t="shared" si="1"/>
        <v>0</v>
      </c>
      <c r="AE6" s="63">
        <f t="shared" si="1"/>
        <v>0</v>
      </c>
      <c r="AF6" s="63">
        <f t="shared" si="1"/>
        <v>0</v>
      </c>
      <c r="AG6" s="63">
        <f t="shared" si="1"/>
        <v>0</v>
      </c>
      <c r="AH6" s="63">
        <f t="shared" si="1"/>
        <v>0</v>
      </c>
      <c r="AI6" s="63">
        <f t="shared" si="1"/>
        <v>0</v>
      </c>
      <c r="AJ6" s="63">
        <f t="shared" si="1"/>
        <v>0</v>
      </c>
      <c r="AK6" s="63">
        <f t="shared" si="1"/>
        <v>0</v>
      </c>
      <c r="AL6" s="63">
        <f t="shared" si="1"/>
        <v>0</v>
      </c>
      <c r="AM6" s="63">
        <f t="shared" si="1"/>
        <v>0</v>
      </c>
      <c r="AN6" s="63">
        <f t="shared" si="1"/>
        <v>0</v>
      </c>
    </row>
    <row r="7" spans="1:40" ht="14.25" customHeight="1" x14ac:dyDescent="0.2">
      <c r="A7" s="58">
        <v>6</v>
      </c>
      <c r="B7" s="59">
        <f>LARGE(Qualifs!$H$3:$H$156,A7)</f>
        <v>250.04214010349997</v>
      </c>
      <c r="C7" s="60">
        <f>INDEX(Qualifs!$I$3:$I$156,$H7)</f>
        <v>6</v>
      </c>
      <c r="D7" s="61" t="str">
        <f>INDEX(Qualifs!C$3:C$156,$H7)</f>
        <v>JOUSEAU NADEGE</v>
      </c>
      <c r="E7" s="61" t="str">
        <f>INDEX(Qualifs!E$3:E$156,$H7)</f>
        <v>LAVAL HANDISPORT</v>
      </c>
      <c r="F7" s="62">
        <f>INDEX(Qualifs!D$3:D$156,$H7)</f>
        <v>0</v>
      </c>
      <c r="G7" s="359">
        <f>INDEX(Qualifs!G$3:G$156,$H7)</f>
        <v>250.04214009999998</v>
      </c>
      <c r="H7" s="58">
        <f>MATCH(B7,Qualifs!$H$3:$H$156,0)</f>
        <v>33</v>
      </c>
      <c r="J7" s="63">
        <f t="shared" si="0"/>
        <v>0</v>
      </c>
      <c r="K7" s="63">
        <f t="shared" si="0"/>
        <v>0</v>
      </c>
      <c r="L7" s="63">
        <f t="shared" si="0"/>
        <v>0</v>
      </c>
      <c r="M7" s="63">
        <f t="shared" si="0"/>
        <v>0</v>
      </c>
      <c r="N7" s="63">
        <f t="shared" si="0"/>
        <v>0</v>
      </c>
      <c r="O7" s="63">
        <f t="shared" si="0"/>
        <v>0</v>
      </c>
      <c r="P7" s="63">
        <f t="shared" si="0"/>
        <v>0</v>
      </c>
      <c r="Q7" s="63">
        <f t="shared" si="0"/>
        <v>0</v>
      </c>
      <c r="R7" s="63">
        <f t="shared" si="0"/>
        <v>0</v>
      </c>
      <c r="S7" s="63">
        <f t="shared" si="0"/>
        <v>0</v>
      </c>
      <c r="T7" s="63">
        <f t="shared" si="0"/>
        <v>0</v>
      </c>
      <c r="U7" s="63">
        <f t="shared" si="0"/>
        <v>0</v>
      </c>
      <c r="V7" s="63">
        <f t="shared" si="0"/>
        <v>0</v>
      </c>
      <c r="W7" s="63">
        <f t="shared" si="0"/>
        <v>0</v>
      </c>
      <c r="X7" s="63">
        <f t="shared" si="0"/>
        <v>0</v>
      </c>
      <c r="Y7" s="63">
        <f t="shared" si="0"/>
        <v>0</v>
      </c>
      <c r="Z7" s="63">
        <f t="shared" si="1"/>
        <v>0</v>
      </c>
      <c r="AA7" s="63">
        <f t="shared" si="1"/>
        <v>0</v>
      </c>
      <c r="AB7" s="63">
        <f t="shared" si="1"/>
        <v>0</v>
      </c>
      <c r="AC7" s="63">
        <f t="shared" si="1"/>
        <v>0</v>
      </c>
      <c r="AD7" s="63">
        <f t="shared" si="1"/>
        <v>0</v>
      </c>
      <c r="AE7" s="63">
        <f t="shared" si="1"/>
        <v>0</v>
      </c>
      <c r="AF7" s="63">
        <f t="shared" si="1"/>
        <v>0</v>
      </c>
      <c r="AG7" s="63">
        <f t="shared" si="1"/>
        <v>0</v>
      </c>
      <c r="AH7" s="63">
        <f t="shared" si="1"/>
        <v>0</v>
      </c>
      <c r="AI7" s="63">
        <f t="shared" si="1"/>
        <v>0</v>
      </c>
      <c r="AJ7" s="63">
        <f t="shared" si="1"/>
        <v>0</v>
      </c>
      <c r="AK7" s="63">
        <f t="shared" si="1"/>
        <v>0</v>
      </c>
      <c r="AL7" s="63">
        <f t="shared" si="1"/>
        <v>0</v>
      </c>
      <c r="AM7" s="63">
        <f t="shared" si="1"/>
        <v>0</v>
      </c>
      <c r="AN7" s="63">
        <f t="shared" si="1"/>
        <v>0</v>
      </c>
    </row>
    <row r="8" spans="1:40" ht="14.25" customHeight="1" x14ac:dyDescent="0.2">
      <c r="A8" s="58">
        <v>7</v>
      </c>
      <c r="B8" s="59">
        <f>LARGE(Qualifs!$H$3:$H$156,A8)</f>
        <v>246.0394311041</v>
      </c>
      <c r="C8" s="60">
        <f>INDEX(Qualifs!$I$3:$I$156,$H8)</f>
        <v>7</v>
      </c>
      <c r="D8" s="61" t="str">
        <f>INDEX(Qualifs!C$3:C$156,$H8)</f>
        <v>MORIN MELODIE</v>
      </c>
      <c r="E8" s="61" t="str">
        <f>INDEX(Qualifs!E$3:E$156,$H8)</f>
        <v>HANDISPORT MONTELIMAR</v>
      </c>
      <c r="F8" s="62">
        <f>INDEX(Qualifs!D$3:D$156,$H8)</f>
        <v>0</v>
      </c>
      <c r="G8" s="359">
        <f>INDEX(Qualifs!G$3:G$156,$H8)</f>
        <v>246.0394311</v>
      </c>
      <c r="H8" s="58">
        <f>MATCH(B8,Qualifs!$H$3:$H$156,0)</f>
        <v>39</v>
      </c>
      <c r="J8" s="63">
        <f t="shared" si="0"/>
        <v>0</v>
      </c>
      <c r="K8" s="63">
        <f t="shared" si="0"/>
        <v>0</v>
      </c>
      <c r="L8" s="63">
        <f t="shared" si="0"/>
        <v>0</v>
      </c>
      <c r="M8" s="63">
        <f t="shared" si="0"/>
        <v>0</v>
      </c>
      <c r="N8" s="63">
        <f t="shared" si="0"/>
        <v>0</v>
      </c>
      <c r="O8" s="63">
        <f t="shared" si="0"/>
        <v>0</v>
      </c>
      <c r="P8" s="63">
        <f t="shared" si="0"/>
        <v>0</v>
      </c>
      <c r="Q8" s="63">
        <f t="shared" si="0"/>
        <v>0</v>
      </c>
      <c r="R8" s="63">
        <f t="shared" si="0"/>
        <v>0</v>
      </c>
      <c r="S8" s="63">
        <f t="shared" si="0"/>
        <v>0</v>
      </c>
      <c r="T8" s="63">
        <f t="shared" si="0"/>
        <v>0</v>
      </c>
      <c r="U8" s="63">
        <f t="shared" si="0"/>
        <v>0</v>
      </c>
      <c r="V8" s="63">
        <f t="shared" si="0"/>
        <v>0</v>
      </c>
      <c r="W8" s="63">
        <f t="shared" si="0"/>
        <v>0</v>
      </c>
      <c r="X8" s="63">
        <f t="shared" si="0"/>
        <v>0</v>
      </c>
      <c r="Y8" s="63">
        <f t="shared" si="0"/>
        <v>0</v>
      </c>
      <c r="Z8" s="63">
        <f t="shared" si="1"/>
        <v>0</v>
      </c>
      <c r="AA8" s="63">
        <f t="shared" si="1"/>
        <v>0</v>
      </c>
      <c r="AB8" s="63">
        <f t="shared" si="1"/>
        <v>0</v>
      </c>
      <c r="AC8" s="63">
        <f t="shared" si="1"/>
        <v>0</v>
      </c>
      <c r="AD8" s="63">
        <f t="shared" si="1"/>
        <v>0</v>
      </c>
      <c r="AE8" s="63">
        <f t="shared" si="1"/>
        <v>0</v>
      </c>
      <c r="AF8" s="63">
        <f t="shared" si="1"/>
        <v>0</v>
      </c>
      <c r="AG8" s="63">
        <f t="shared" si="1"/>
        <v>0</v>
      </c>
      <c r="AH8" s="63">
        <f t="shared" si="1"/>
        <v>0</v>
      </c>
      <c r="AI8" s="63">
        <f t="shared" si="1"/>
        <v>0</v>
      </c>
      <c r="AJ8" s="63">
        <f t="shared" si="1"/>
        <v>0</v>
      </c>
      <c r="AK8" s="63">
        <f t="shared" si="1"/>
        <v>0</v>
      </c>
      <c r="AL8" s="63">
        <f t="shared" si="1"/>
        <v>0</v>
      </c>
      <c r="AM8" s="63">
        <f t="shared" si="1"/>
        <v>0</v>
      </c>
      <c r="AN8" s="63">
        <f t="shared" si="1"/>
        <v>0</v>
      </c>
    </row>
    <row r="9" spans="1:40" ht="14.25" customHeight="1" x14ac:dyDescent="0.2">
      <c r="A9" s="58">
        <v>8</v>
      </c>
      <c r="B9" s="59">
        <f>LARGE(Qualifs!$H$3:$H$156,A9)</f>
        <v>242.040052011</v>
      </c>
      <c r="C9" s="60">
        <f>INDEX(Qualifs!$I$3:$I$156,$H9)</f>
        <v>8</v>
      </c>
      <c r="D9" s="61" t="str">
        <f>INDEX(Qualifs!C$3:C$156,$H9)</f>
        <v>VERITE ALEXIS</v>
      </c>
      <c r="E9" s="61" t="str">
        <f>INDEX(Qualifs!E$3:E$156,$H9)</f>
        <v>asv foyer des salines</v>
      </c>
      <c r="F9" s="62">
        <f>INDEX(Qualifs!D$3:D$156,$H9)</f>
        <v>0</v>
      </c>
      <c r="G9" s="359">
        <f>INDEX(Qualifs!G$3:G$156,$H9)</f>
        <v>242.04005201000001</v>
      </c>
      <c r="H9" s="58">
        <f>MATCH(B9,Qualifs!$H$3:$H$156,0)</f>
        <v>8</v>
      </c>
      <c r="J9" s="63">
        <f t="shared" si="0"/>
        <v>0</v>
      </c>
      <c r="K9" s="63">
        <f t="shared" si="0"/>
        <v>0</v>
      </c>
      <c r="L9" s="63">
        <f t="shared" si="0"/>
        <v>0</v>
      </c>
      <c r="M9" s="63">
        <f t="shared" si="0"/>
        <v>0</v>
      </c>
      <c r="N9" s="63">
        <f t="shared" si="0"/>
        <v>0</v>
      </c>
      <c r="O9" s="63">
        <f t="shared" si="0"/>
        <v>0</v>
      </c>
      <c r="P9" s="63">
        <f t="shared" si="0"/>
        <v>0</v>
      </c>
      <c r="Q9" s="63">
        <f t="shared" si="0"/>
        <v>0</v>
      </c>
      <c r="R9" s="63">
        <f t="shared" si="0"/>
        <v>0</v>
      </c>
      <c r="S9" s="63">
        <f t="shared" si="0"/>
        <v>0</v>
      </c>
      <c r="T9" s="63">
        <f t="shared" si="0"/>
        <v>0</v>
      </c>
      <c r="U9" s="63">
        <f t="shared" si="0"/>
        <v>0</v>
      </c>
      <c r="V9" s="63">
        <f t="shared" si="0"/>
        <v>0</v>
      </c>
      <c r="W9" s="63">
        <f t="shared" si="0"/>
        <v>0</v>
      </c>
      <c r="X9" s="63">
        <f t="shared" si="0"/>
        <v>0</v>
      </c>
      <c r="Y9" s="63">
        <f t="shared" si="0"/>
        <v>0</v>
      </c>
      <c r="Z9" s="63">
        <f t="shared" si="1"/>
        <v>0</v>
      </c>
      <c r="AA9" s="63">
        <f t="shared" si="1"/>
        <v>0</v>
      </c>
      <c r="AB9" s="63">
        <f t="shared" si="1"/>
        <v>0</v>
      </c>
      <c r="AC9" s="63">
        <f t="shared" si="1"/>
        <v>0</v>
      </c>
      <c r="AD9" s="63">
        <f t="shared" si="1"/>
        <v>0</v>
      </c>
      <c r="AE9" s="63">
        <f t="shared" si="1"/>
        <v>0</v>
      </c>
      <c r="AF9" s="63">
        <f t="shared" si="1"/>
        <v>0</v>
      </c>
      <c r="AG9" s="63">
        <f t="shared" si="1"/>
        <v>0</v>
      </c>
      <c r="AH9" s="63">
        <f t="shared" si="1"/>
        <v>0</v>
      </c>
      <c r="AI9" s="63">
        <f t="shared" si="1"/>
        <v>0</v>
      </c>
      <c r="AJ9" s="63">
        <f t="shared" si="1"/>
        <v>0</v>
      </c>
      <c r="AK9" s="63">
        <f t="shared" si="1"/>
        <v>0</v>
      </c>
      <c r="AL9" s="63">
        <f t="shared" si="1"/>
        <v>0</v>
      </c>
      <c r="AM9" s="63">
        <f t="shared" si="1"/>
        <v>0</v>
      </c>
      <c r="AN9" s="63">
        <f t="shared" si="1"/>
        <v>0</v>
      </c>
    </row>
    <row r="10" spans="1:40" ht="14.25" customHeight="1" x14ac:dyDescent="0.2">
      <c r="A10" s="58">
        <v>9</v>
      </c>
      <c r="B10" s="59">
        <f>LARGE(Qualifs!$H$3:$H$156,A10)</f>
        <v>242.0123411022</v>
      </c>
      <c r="C10" s="60">
        <f>INDEX(Qualifs!$I$3:$I$156,$H10)</f>
        <v>9</v>
      </c>
      <c r="D10" s="61" t="str">
        <f>INDEX(Qualifs!C$3:C$156,$H10)</f>
        <v>LEGRIS CORINNE</v>
      </c>
      <c r="E10" s="61" t="str">
        <f>INDEX(Qualifs!E$3:E$156,$H10)</f>
        <v>REIMS HANDISPORT</v>
      </c>
      <c r="F10" s="62">
        <f>INDEX(Qualifs!D$3:D$156,$H10)</f>
        <v>0</v>
      </c>
      <c r="G10" s="359">
        <f>INDEX(Qualifs!G$3:G$156,$H10)</f>
        <v>242.01234109999999</v>
      </c>
      <c r="H10" s="58">
        <f>MATCH(B10,Qualifs!$H$3:$H$156,0)</f>
        <v>20</v>
      </c>
      <c r="J10" s="63">
        <f t="shared" si="0"/>
        <v>0</v>
      </c>
      <c r="K10" s="63">
        <f t="shared" si="0"/>
        <v>0</v>
      </c>
      <c r="L10" s="63">
        <f t="shared" si="0"/>
        <v>0</v>
      </c>
      <c r="M10" s="63">
        <f t="shared" si="0"/>
        <v>0</v>
      </c>
      <c r="N10" s="63">
        <f t="shared" si="0"/>
        <v>0</v>
      </c>
      <c r="O10" s="63">
        <f t="shared" si="0"/>
        <v>0</v>
      </c>
      <c r="P10" s="63">
        <f t="shared" si="0"/>
        <v>0</v>
      </c>
      <c r="Q10" s="63">
        <f t="shared" si="0"/>
        <v>0</v>
      </c>
      <c r="R10" s="63">
        <f t="shared" si="0"/>
        <v>0</v>
      </c>
      <c r="S10" s="63">
        <f t="shared" si="0"/>
        <v>0</v>
      </c>
      <c r="T10" s="63">
        <f t="shared" si="0"/>
        <v>0</v>
      </c>
      <c r="U10" s="63">
        <f t="shared" si="0"/>
        <v>0</v>
      </c>
      <c r="V10" s="63">
        <f t="shared" si="0"/>
        <v>0</v>
      </c>
      <c r="W10" s="63">
        <f t="shared" si="0"/>
        <v>0</v>
      </c>
      <c r="X10" s="63">
        <f t="shared" si="0"/>
        <v>0</v>
      </c>
      <c r="Y10" s="63">
        <f t="shared" si="0"/>
        <v>0</v>
      </c>
      <c r="Z10" s="63">
        <f t="shared" si="1"/>
        <v>0</v>
      </c>
      <c r="AA10" s="63">
        <f t="shared" si="1"/>
        <v>0</v>
      </c>
      <c r="AB10" s="63">
        <f t="shared" si="1"/>
        <v>0</v>
      </c>
      <c r="AC10" s="63">
        <f t="shared" si="1"/>
        <v>0</v>
      </c>
      <c r="AD10" s="63">
        <f t="shared" si="1"/>
        <v>0</v>
      </c>
      <c r="AE10" s="63">
        <f t="shared" si="1"/>
        <v>0</v>
      </c>
      <c r="AF10" s="63">
        <f t="shared" si="1"/>
        <v>0</v>
      </c>
      <c r="AG10" s="63">
        <f t="shared" si="1"/>
        <v>0</v>
      </c>
      <c r="AH10" s="63">
        <f t="shared" si="1"/>
        <v>0</v>
      </c>
      <c r="AI10" s="63">
        <f t="shared" si="1"/>
        <v>0</v>
      </c>
      <c r="AJ10" s="63">
        <f t="shared" si="1"/>
        <v>0</v>
      </c>
      <c r="AK10" s="63">
        <f t="shared" si="1"/>
        <v>0</v>
      </c>
      <c r="AL10" s="63">
        <f t="shared" si="1"/>
        <v>0</v>
      </c>
      <c r="AM10" s="63">
        <f t="shared" si="1"/>
        <v>0</v>
      </c>
      <c r="AN10" s="63">
        <f t="shared" si="1"/>
        <v>0</v>
      </c>
    </row>
    <row r="11" spans="1:40" ht="14.25" customHeight="1" x14ac:dyDescent="0.2">
      <c r="A11" s="58">
        <v>10</v>
      </c>
      <c r="B11" s="59">
        <f>LARGE(Qualifs!$H$3:$H$156,A11)</f>
        <v>240.03629100340001</v>
      </c>
      <c r="C11" s="60">
        <f>INDEX(Qualifs!$I$3:$I$156,$H11)</f>
        <v>10</v>
      </c>
      <c r="D11" s="61" t="str">
        <f>INDEX(Qualifs!C$3:C$156,$H11)</f>
        <v>ROBERT SOPHIE</v>
      </c>
      <c r="E11" s="61" t="str">
        <f>INDEX(Qualifs!E$3:E$156,$H11)</f>
        <v>LAVAL HANDISPORT</v>
      </c>
      <c r="F11" s="62">
        <f>INDEX(Qualifs!D$3:D$156,$H11)</f>
        <v>0</v>
      </c>
      <c r="G11" s="359">
        <f>INDEX(Qualifs!G$3:G$156,$H11)</f>
        <v>240.03629100000001</v>
      </c>
      <c r="H11" s="58">
        <f>MATCH(B11,Qualifs!$H$3:$H$156,0)</f>
        <v>32</v>
      </c>
      <c r="J11" s="63">
        <f t="shared" si="0"/>
        <v>0</v>
      </c>
      <c r="K11" s="63">
        <f t="shared" si="0"/>
        <v>0</v>
      </c>
      <c r="L11" s="63">
        <f t="shared" si="0"/>
        <v>0</v>
      </c>
      <c r="M11" s="63">
        <f t="shared" si="0"/>
        <v>0</v>
      </c>
      <c r="N11" s="63">
        <f t="shared" si="0"/>
        <v>0</v>
      </c>
      <c r="O11" s="63">
        <f t="shared" si="0"/>
        <v>0</v>
      </c>
      <c r="P11" s="63">
        <f t="shared" si="0"/>
        <v>0</v>
      </c>
      <c r="Q11" s="63">
        <f t="shared" si="0"/>
        <v>0</v>
      </c>
      <c r="R11" s="63">
        <f t="shared" si="0"/>
        <v>0</v>
      </c>
      <c r="S11" s="63">
        <f t="shared" si="0"/>
        <v>0</v>
      </c>
      <c r="T11" s="63">
        <f t="shared" si="0"/>
        <v>0</v>
      </c>
      <c r="U11" s="63">
        <f t="shared" si="0"/>
        <v>0</v>
      </c>
      <c r="V11" s="63">
        <f t="shared" si="0"/>
        <v>0</v>
      </c>
      <c r="W11" s="63">
        <f t="shared" si="0"/>
        <v>0</v>
      </c>
      <c r="X11" s="63">
        <f t="shared" si="0"/>
        <v>0</v>
      </c>
      <c r="Y11" s="63">
        <f t="shared" si="0"/>
        <v>0</v>
      </c>
      <c r="Z11" s="63">
        <f t="shared" si="1"/>
        <v>0</v>
      </c>
      <c r="AA11" s="63">
        <f t="shared" si="1"/>
        <v>0</v>
      </c>
      <c r="AB11" s="63">
        <f t="shared" si="1"/>
        <v>0</v>
      </c>
      <c r="AC11" s="63">
        <f t="shared" si="1"/>
        <v>0</v>
      </c>
      <c r="AD11" s="63">
        <f t="shared" si="1"/>
        <v>0</v>
      </c>
      <c r="AE11" s="63">
        <f t="shared" si="1"/>
        <v>0</v>
      </c>
      <c r="AF11" s="63">
        <f t="shared" si="1"/>
        <v>0</v>
      </c>
      <c r="AG11" s="63">
        <f t="shared" si="1"/>
        <v>0</v>
      </c>
      <c r="AH11" s="63">
        <f t="shared" si="1"/>
        <v>0</v>
      </c>
      <c r="AI11" s="63">
        <f t="shared" si="1"/>
        <v>0</v>
      </c>
      <c r="AJ11" s="63">
        <f t="shared" si="1"/>
        <v>0</v>
      </c>
      <c r="AK11" s="63">
        <f t="shared" si="1"/>
        <v>0</v>
      </c>
      <c r="AL11" s="63">
        <f t="shared" si="1"/>
        <v>0</v>
      </c>
      <c r="AM11" s="63">
        <f t="shared" si="1"/>
        <v>0</v>
      </c>
      <c r="AN11" s="63">
        <f t="shared" si="1"/>
        <v>0</v>
      </c>
    </row>
    <row r="12" spans="1:40" ht="14.25" customHeight="1" x14ac:dyDescent="0.2">
      <c r="A12" s="58">
        <v>11</v>
      </c>
      <c r="B12" s="59">
        <f>LARGE(Qualifs!$H$3:$H$156,A12)</f>
        <v>240.01126200040002</v>
      </c>
      <c r="C12" s="60">
        <f>INDEX(Qualifs!$I$3:$I$156,$H12)</f>
        <v>11</v>
      </c>
      <c r="D12" s="61" t="str">
        <f>INDEX(Qualifs!C$3:C$156,$H12)</f>
        <v>BARREL RICHARD</v>
      </c>
      <c r="E12" s="61" t="str">
        <f>INDEX(Qualifs!E$3:E$156,$H12)</f>
        <v>Handicapables</v>
      </c>
      <c r="F12" s="62">
        <f>INDEX(Qualifs!D$3:D$156,$H12)</f>
        <v>0</v>
      </c>
      <c r="G12" s="359">
        <f>INDEX(Qualifs!G$3:G$156,$H12)</f>
        <v>240.01126200000002</v>
      </c>
      <c r="H12" s="58">
        <f>MATCH(B12,Qualifs!$H$3:$H$156,0)</f>
        <v>2</v>
      </c>
      <c r="J12" s="63">
        <f t="shared" si="0"/>
        <v>0</v>
      </c>
      <c r="K12" s="63">
        <f t="shared" si="0"/>
        <v>0</v>
      </c>
      <c r="L12" s="63">
        <f t="shared" si="0"/>
        <v>0</v>
      </c>
      <c r="M12" s="63">
        <f t="shared" si="0"/>
        <v>0</v>
      </c>
      <c r="N12" s="63">
        <f t="shared" si="0"/>
        <v>0</v>
      </c>
      <c r="O12" s="63">
        <f t="shared" si="0"/>
        <v>0</v>
      </c>
      <c r="P12" s="63">
        <f t="shared" si="0"/>
        <v>0</v>
      </c>
      <c r="Q12" s="63">
        <f t="shared" si="0"/>
        <v>0</v>
      </c>
      <c r="R12" s="63">
        <f t="shared" si="0"/>
        <v>0</v>
      </c>
      <c r="S12" s="63">
        <f t="shared" si="0"/>
        <v>0</v>
      </c>
      <c r="T12" s="63">
        <f t="shared" si="0"/>
        <v>0</v>
      </c>
      <c r="U12" s="63">
        <f t="shared" si="0"/>
        <v>0</v>
      </c>
      <c r="V12" s="63">
        <f t="shared" si="0"/>
        <v>0</v>
      </c>
      <c r="W12" s="63">
        <f t="shared" si="0"/>
        <v>0</v>
      </c>
      <c r="X12" s="63">
        <f t="shared" si="0"/>
        <v>0</v>
      </c>
      <c r="Y12" s="63">
        <f t="shared" si="0"/>
        <v>0</v>
      </c>
      <c r="Z12" s="63">
        <f t="shared" si="1"/>
        <v>0</v>
      </c>
      <c r="AA12" s="63">
        <f t="shared" si="1"/>
        <v>0</v>
      </c>
      <c r="AB12" s="63">
        <f t="shared" si="1"/>
        <v>0</v>
      </c>
      <c r="AC12" s="63">
        <f t="shared" si="1"/>
        <v>0</v>
      </c>
      <c r="AD12" s="63">
        <f t="shared" si="1"/>
        <v>0</v>
      </c>
      <c r="AE12" s="63">
        <f t="shared" si="1"/>
        <v>0</v>
      </c>
      <c r="AF12" s="63">
        <f t="shared" si="1"/>
        <v>0</v>
      </c>
      <c r="AG12" s="63">
        <f t="shared" si="1"/>
        <v>0</v>
      </c>
      <c r="AH12" s="63">
        <f t="shared" si="1"/>
        <v>0</v>
      </c>
      <c r="AI12" s="63">
        <f t="shared" si="1"/>
        <v>0</v>
      </c>
      <c r="AJ12" s="63">
        <f t="shared" si="1"/>
        <v>0</v>
      </c>
      <c r="AK12" s="63">
        <f t="shared" si="1"/>
        <v>0</v>
      </c>
      <c r="AL12" s="63">
        <f t="shared" si="1"/>
        <v>0</v>
      </c>
      <c r="AM12" s="63">
        <f t="shared" si="1"/>
        <v>0</v>
      </c>
      <c r="AN12" s="63">
        <f t="shared" si="1"/>
        <v>0</v>
      </c>
    </row>
    <row r="13" spans="1:40" ht="14.25" customHeight="1" x14ac:dyDescent="0.2">
      <c r="A13" s="58">
        <v>12</v>
      </c>
      <c r="B13" s="59">
        <f>LARGE(Qualifs!$H$3:$H$156,A13)</f>
        <v>239.0291702033</v>
      </c>
      <c r="C13" s="60">
        <f>INDEX(Qualifs!$I$3:$I$156,$H13)</f>
        <v>12</v>
      </c>
      <c r="D13" s="61" t="str">
        <f>INDEX(Qualifs!C$3:C$156,$H13)</f>
        <v>CENDRIE JEAN PIERRE</v>
      </c>
      <c r="E13" s="61" t="str">
        <f>INDEX(Qualifs!E$3:E$156,$H13)</f>
        <v>MAGEL'HAND - BOURGES</v>
      </c>
      <c r="F13" s="62">
        <f>INDEX(Qualifs!D$3:D$156,$H13)</f>
        <v>0</v>
      </c>
      <c r="G13" s="359">
        <f>INDEX(Qualifs!G$3:G$156,$H13)</f>
        <v>239.02917020000001</v>
      </c>
      <c r="H13" s="58">
        <f>MATCH(B13,Qualifs!$H$3:$H$156,0)</f>
        <v>31</v>
      </c>
      <c r="J13" s="63">
        <f t="shared" si="0"/>
        <v>0</v>
      </c>
      <c r="K13" s="63">
        <f t="shared" si="0"/>
        <v>0</v>
      </c>
      <c r="L13" s="63">
        <f t="shared" si="0"/>
        <v>0</v>
      </c>
      <c r="M13" s="63">
        <f t="shared" si="0"/>
        <v>0</v>
      </c>
      <c r="N13" s="63">
        <f t="shared" si="0"/>
        <v>0</v>
      </c>
      <c r="O13" s="63">
        <f t="shared" si="0"/>
        <v>0</v>
      </c>
      <c r="P13" s="63">
        <f t="shared" si="0"/>
        <v>0</v>
      </c>
      <c r="Q13" s="63">
        <f t="shared" si="0"/>
        <v>0</v>
      </c>
      <c r="R13" s="63">
        <f t="shared" si="0"/>
        <v>0</v>
      </c>
      <c r="S13" s="63">
        <f t="shared" si="0"/>
        <v>0</v>
      </c>
      <c r="T13" s="63">
        <f t="shared" si="0"/>
        <v>0</v>
      </c>
      <c r="U13" s="63">
        <f t="shared" si="0"/>
        <v>0</v>
      </c>
      <c r="V13" s="63">
        <f t="shared" si="0"/>
        <v>0</v>
      </c>
      <c r="W13" s="63">
        <f t="shared" si="0"/>
        <v>0</v>
      </c>
      <c r="X13" s="63">
        <f t="shared" si="0"/>
        <v>0</v>
      </c>
      <c r="Y13" s="63">
        <f t="shared" si="0"/>
        <v>0</v>
      </c>
      <c r="Z13" s="63">
        <f t="shared" si="1"/>
        <v>0</v>
      </c>
      <c r="AA13" s="63">
        <f t="shared" si="1"/>
        <v>0</v>
      </c>
      <c r="AB13" s="63">
        <f t="shared" si="1"/>
        <v>0</v>
      </c>
      <c r="AC13" s="63">
        <f t="shared" si="1"/>
        <v>0</v>
      </c>
      <c r="AD13" s="63">
        <f t="shared" si="1"/>
        <v>0</v>
      </c>
      <c r="AE13" s="63">
        <f t="shared" si="1"/>
        <v>0</v>
      </c>
      <c r="AF13" s="63">
        <f t="shared" si="1"/>
        <v>0</v>
      </c>
      <c r="AG13" s="63">
        <f t="shared" si="1"/>
        <v>0</v>
      </c>
      <c r="AH13" s="63">
        <f t="shared" si="1"/>
        <v>0</v>
      </c>
      <c r="AI13" s="63">
        <f t="shared" si="1"/>
        <v>0</v>
      </c>
      <c r="AJ13" s="63">
        <f t="shared" si="1"/>
        <v>0</v>
      </c>
      <c r="AK13" s="63">
        <f t="shared" si="1"/>
        <v>0</v>
      </c>
      <c r="AL13" s="63">
        <f t="shared" si="1"/>
        <v>0</v>
      </c>
      <c r="AM13" s="63">
        <f t="shared" si="1"/>
        <v>0</v>
      </c>
      <c r="AN13" s="63">
        <f t="shared" si="1"/>
        <v>0</v>
      </c>
    </row>
    <row r="14" spans="1:40" ht="14.25" customHeight="1" x14ac:dyDescent="0.2">
      <c r="A14" s="58">
        <v>13</v>
      </c>
      <c r="B14" s="59">
        <f>LARGE(Qualifs!$H$3:$H$156,A14)</f>
        <v>237.03816021380004</v>
      </c>
      <c r="C14" s="60">
        <f>INDEX(Qualifs!$I$3:$I$156,$H14)</f>
        <v>13</v>
      </c>
      <c r="D14" s="61" t="str">
        <f>INDEX(Qualifs!C$3:C$156,$H14)</f>
        <v>MEHDI MEHDI</v>
      </c>
      <c r="E14" s="61" t="str">
        <f>INDEX(Qualifs!E$3:E$156,$H14)</f>
        <v>APF France handicap 31</v>
      </c>
      <c r="F14" s="62">
        <f>INDEX(Qualifs!D$3:D$156,$H14)</f>
        <v>0</v>
      </c>
      <c r="G14" s="359">
        <f>INDEX(Qualifs!G$3:G$156,$H14)</f>
        <v>237.03816021000003</v>
      </c>
      <c r="H14" s="58">
        <f>MATCH(B14,Qualifs!$H$3:$H$156,0)</f>
        <v>36</v>
      </c>
      <c r="J14" s="63">
        <f t="shared" si="0"/>
        <v>0</v>
      </c>
      <c r="K14" s="63">
        <f t="shared" si="0"/>
        <v>0</v>
      </c>
      <c r="L14" s="63">
        <f t="shared" si="0"/>
        <v>0</v>
      </c>
      <c r="M14" s="63">
        <f t="shared" si="0"/>
        <v>0</v>
      </c>
      <c r="N14" s="63">
        <f t="shared" si="0"/>
        <v>0</v>
      </c>
      <c r="O14" s="63">
        <f t="shared" si="0"/>
        <v>0</v>
      </c>
      <c r="P14" s="63">
        <f t="shared" si="0"/>
        <v>0</v>
      </c>
      <c r="Q14" s="63">
        <f t="shared" si="0"/>
        <v>0</v>
      </c>
      <c r="R14" s="63">
        <f t="shared" si="0"/>
        <v>0</v>
      </c>
      <c r="S14" s="63">
        <f t="shared" si="0"/>
        <v>0</v>
      </c>
      <c r="T14" s="63">
        <f t="shared" si="0"/>
        <v>0</v>
      </c>
      <c r="U14" s="63">
        <f t="shared" si="0"/>
        <v>0</v>
      </c>
      <c r="V14" s="63">
        <f t="shared" si="0"/>
        <v>0</v>
      </c>
      <c r="W14" s="63">
        <f t="shared" si="0"/>
        <v>0</v>
      </c>
      <c r="X14" s="63">
        <f t="shared" si="0"/>
        <v>0</v>
      </c>
      <c r="Y14" s="63">
        <f t="shared" si="0"/>
        <v>0</v>
      </c>
      <c r="Z14" s="63">
        <f t="shared" si="1"/>
        <v>0</v>
      </c>
      <c r="AA14" s="63">
        <f t="shared" si="1"/>
        <v>0</v>
      </c>
      <c r="AB14" s="63">
        <f t="shared" si="1"/>
        <v>0</v>
      </c>
      <c r="AC14" s="63">
        <f t="shared" si="1"/>
        <v>0</v>
      </c>
      <c r="AD14" s="63">
        <f>IF($E14=AD$1,$G14,0)</f>
        <v>0</v>
      </c>
      <c r="AE14" s="63">
        <f t="shared" si="1"/>
        <v>0</v>
      </c>
      <c r="AF14" s="63">
        <f t="shared" si="1"/>
        <v>0</v>
      </c>
      <c r="AG14" s="63">
        <f t="shared" si="1"/>
        <v>0</v>
      </c>
      <c r="AH14" s="63">
        <f t="shared" si="1"/>
        <v>0</v>
      </c>
      <c r="AI14" s="63">
        <f t="shared" si="1"/>
        <v>0</v>
      </c>
      <c r="AJ14" s="63">
        <f t="shared" si="1"/>
        <v>0</v>
      </c>
      <c r="AK14" s="63">
        <f t="shared" si="1"/>
        <v>0</v>
      </c>
      <c r="AL14" s="63">
        <f t="shared" si="1"/>
        <v>0</v>
      </c>
      <c r="AM14" s="63">
        <f t="shared" si="1"/>
        <v>0</v>
      </c>
      <c r="AN14" s="63">
        <f t="shared" si="1"/>
        <v>0</v>
      </c>
    </row>
    <row r="15" spans="1:40" ht="14.25" customHeight="1" x14ac:dyDescent="0.2">
      <c r="A15" s="58">
        <v>14</v>
      </c>
      <c r="B15" s="59">
        <f>LARGE(Qualifs!$H$3:$H$156,A15)</f>
        <v>236.01294320480002</v>
      </c>
      <c r="C15" s="60">
        <f>INDEX(Qualifs!$I$3:$I$156,$H15)</f>
        <v>14</v>
      </c>
      <c r="D15" s="61" t="str">
        <f>INDEX(Qualifs!C$3:C$156,$H15)</f>
        <v>MOREL MICHEL</v>
      </c>
      <c r="E15" s="61" t="str">
        <f>INDEX(Qualifs!E$3:E$156,$H15)</f>
        <v>REIMS HANDISPORT</v>
      </c>
      <c r="F15" s="62">
        <f>INDEX(Qualifs!D$3:D$156,$H15)</f>
        <v>0</v>
      </c>
      <c r="G15" s="359">
        <f>INDEX(Qualifs!G$3:G$156,$H15)</f>
        <v>236.01294320000002</v>
      </c>
      <c r="H15" s="58">
        <f>MATCH(B15,Qualifs!$H$3:$H$156,0)</f>
        <v>46</v>
      </c>
      <c r="J15" s="63">
        <f t="shared" si="0"/>
        <v>0</v>
      </c>
      <c r="K15" s="63">
        <f t="shared" si="0"/>
        <v>0</v>
      </c>
      <c r="L15" s="63">
        <f t="shared" si="0"/>
        <v>0</v>
      </c>
      <c r="M15" s="63">
        <f t="shared" si="0"/>
        <v>0</v>
      </c>
      <c r="N15" s="63">
        <f t="shared" si="0"/>
        <v>0</v>
      </c>
      <c r="O15" s="63">
        <f t="shared" si="0"/>
        <v>0</v>
      </c>
      <c r="P15" s="63">
        <f t="shared" si="0"/>
        <v>0</v>
      </c>
      <c r="Q15" s="63">
        <f t="shared" si="0"/>
        <v>0</v>
      </c>
      <c r="R15" s="63">
        <f t="shared" si="0"/>
        <v>0</v>
      </c>
      <c r="S15" s="63">
        <f t="shared" si="0"/>
        <v>0</v>
      </c>
      <c r="T15" s="63">
        <f t="shared" si="0"/>
        <v>0</v>
      </c>
      <c r="U15" s="63">
        <f t="shared" si="0"/>
        <v>0</v>
      </c>
      <c r="V15" s="63">
        <f t="shared" si="0"/>
        <v>0</v>
      </c>
      <c r="W15" s="63">
        <f t="shared" si="0"/>
        <v>0</v>
      </c>
      <c r="X15" s="63">
        <f t="shared" si="0"/>
        <v>0</v>
      </c>
      <c r="Y15" s="63">
        <f t="shared" si="0"/>
        <v>0</v>
      </c>
      <c r="Z15" s="63">
        <f t="shared" si="1"/>
        <v>0</v>
      </c>
      <c r="AA15" s="63">
        <f t="shared" si="1"/>
        <v>0</v>
      </c>
      <c r="AB15" s="63">
        <f t="shared" si="1"/>
        <v>0</v>
      </c>
      <c r="AC15" s="63">
        <f t="shared" si="1"/>
        <v>0</v>
      </c>
      <c r="AD15" s="63">
        <f t="shared" si="1"/>
        <v>0</v>
      </c>
      <c r="AE15" s="63">
        <f t="shared" si="1"/>
        <v>0</v>
      </c>
      <c r="AF15" s="63">
        <f t="shared" si="1"/>
        <v>0</v>
      </c>
      <c r="AG15" s="63">
        <f t="shared" si="1"/>
        <v>0</v>
      </c>
      <c r="AH15" s="63">
        <f t="shared" si="1"/>
        <v>0</v>
      </c>
      <c r="AI15" s="63">
        <f t="shared" si="1"/>
        <v>0</v>
      </c>
      <c r="AJ15" s="63">
        <f t="shared" si="1"/>
        <v>0</v>
      </c>
      <c r="AK15" s="63">
        <f t="shared" si="1"/>
        <v>0</v>
      </c>
      <c r="AL15" s="63">
        <f t="shared" si="1"/>
        <v>0</v>
      </c>
      <c r="AM15" s="63">
        <f t="shared" si="1"/>
        <v>0</v>
      </c>
      <c r="AN15" s="63">
        <f t="shared" si="1"/>
        <v>0</v>
      </c>
    </row>
    <row r="16" spans="1:40" ht="14.25" customHeight="1" x14ac:dyDescent="0.2">
      <c r="A16" s="58">
        <v>15</v>
      </c>
      <c r="B16" s="59">
        <f>LARGE(Qualifs!$H$3:$H$156,A16)</f>
        <v>235.02106101459998</v>
      </c>
      <c r="C16" s="60">
        <f>INDEX(Qualifs!$I$3:$I$156,$H16)</f>
        <v>15</v>
      </c>
      <c r="D16" s="61" t="str">
        <f>INDEX(Qualifs!C$3:C$156,$H16)</f>
        <v>LEROY ROMEO</v>
      </c>
      <c r="E16" s="61" t="str">
        <f>INDEX(Qualifs!E$3:E$156,$H16)</f>
        <v>HANDICLUB CHARLEVILLE-MEZIERES</v>
      </c>
      <c r="F16" s="62">
        <f>INDEX(Qualifs!D$3:D$156,$H16)</f>
        <v>0</v>
      </c>
      <c r="G16" s="359">
        <f>INDEX(Qualifs!G$3:G$156,$H16)</f>
        <v>235.02106101099997</v>
      </c>
      <c r="H16" s="58">
        <f>MATCH(B16,Qualifs!$H$3:$H$156,0)</f>
        <v>34</v>
      </c>
      <c r="J16" s="63">
        <f t="shared" si="0"/>
        <v>0</v>
      </c>
      <c r="K16" s="63">
        <f t="shared" si="0"/>
        <v>0</v>
      </c>
      <c r="L16" s="63">
        <f t="shared" si="0"/>
        <v>0</v>
      </c>
      <c r="M16" s="63">
        <f t="shared" si="0"/>
        <v>0</v>
      </c>
      <c r="N16" s="63">
        <f t="shared" si="0"/>
        <v>0</v>
      </c>
      <c r="O16" s="63">
        <f t="shared" si="0"/>
        <v>0</v>
      </c>
      <c r="P16" s="63">
        <f t="shared" si="0"/>
        <v>0</v>
      </c>
      <c r="Q16" s="63">
        <f t="shared" si="0"/>
        <v>0</v>
      </c>
      <c r="R16" s="63">
        <f t="shared" si="0"/>
        <v>0</v>
      </c>
      <c r="S16" s="63">
        <f t="shared" si="0"/>
        <v>0</v>
      </c>
      <c r="T16" s="63">
        <f t="shared" si="0"/>
        <v>0</v>
      </c>
      <c r="U16" s="63">
        <f t="shared" si="0"/>
        <v>0</v>
      </c>
      <c r="V16" s="63">
        <f t="shared" si="0"/>
        <v>0</v>
      </c>
      <c r="W16" s="63">
        <f t="shared" si="0"/>
        <v>0</v>
      </c>
      <c r="X16" s="63">
        <f t="shared" si="0"/>
        <v>0</v>
      </c>
      <c r="Y16" s="63">
        <f t="shared" si="0"/>
        <v>0</v>
      </c>
      <c r="Z16" s="63">
        <f t="shared" si="1"/>
        <v>0</v>
      </c>
      <c r="AA16" s="63">
        <f t="shared" si="1"/>
        <v>0</v>
      </c>
      <c r="AB16" s="63">
        <f t="shared" si="1"/>
        <v>0</v>
      </c>
      <c r="AC16" s="63">
        <f t="shared" si="1"/>
        <v>0</v>
      </c>
      <c r="AD16" s="63">
        <f t="shared" si="1"/>
        <v>0</v>
      </c>
      <c r="AE16" s="63">
        <f t="shared" si="1"/>
        <v>0</v>
      </c>
      <c r="AF16" s="63">
        <f t="shared" si="1"/>
        <v>0</v>
      </c>
      <c r="AG16" s="63">
        <f t="shared" si="1"/>
        <v>0</v>
      </c>
      <c r="AH16" s="63">
        <f t="shared" si="1"/>
        <v>0</v>
      </c>
      <c r="AI16" s="63">
        <f t="shared" si="1"/>
        <v>0</v>
      </c>
      <c r="AJ16" s="63">
        <f t="shared" si="1"/>
        <v>0</v>
      </c>
      <c r="AK16" s="63">
        <f t="shared" si="1"/>
        <v>0</v>
      </c>
      <c r="AL16" s="63">
        <f t="shared" si="1"/>
        <v>0</v>
      </c>
      <c r="AM16" s="63">
        <f t="shared" si="1"/>
        <v>0</v>
      </c>
      <c r="AN16" s="63">
        <f t="shared" si="1"/>
        <v>0</v>
      </c>
    </row>
    <row r="17" spans="1:40" ht="14.25" customHeight="1" x14ac:dyDescent="0.2">
      <c r="A17" s="58">
        <v>16</v>
      </c>
      <c r="B17" s="59">
        <f>LARGE(Qualifs!$H$3:$H$156,A17)</f>
        <v>234.02007102449997</v>
      </c>
      <c r="C17" s="60">
        <f>INDEX(Qualifs!$I$3:$I$156,$H17)</f>
        <v>16</v>
      </c>
      <c r="D17" s="61" t="str">
        <f>INDEX(Qualifs!C$3:C$156,$H17)</f>
        <v>GOYAULT GWENDOLINE</v>
      </c>
      <c r="E17" s="61" t="str">
        <f>INDEX(Qualifs!E$3:E$156,$H17)</f>
        <v>LES FLÈCHES BLEUES</v>
      </c>
      <c r="F17" s="62">
        <f>INDEX(Qualifs!D$3:D$156,$H17)</f>
        <v>0</v>
      </c>
      <c r="G17" s="359">
        <f>INDEX(Qualifs!G$3:G$156,$H17)</f>
        <v>234.02007101999996</v>
      </c>
      <c r="H17" s="58">
        <f>MATCH(B17,Qualifs!$H$3:$H$156,0)</f>
        <v>43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63">
        <f t="shared" si="0"/>
        <v>0</v>
      </c>
      <c r="O17" s="63">
        <f t="shared" si="0"/>
        <v>0</v>
      </c>
      <c r="P17" s="63">
        <f t="shared" si="0"/>
        <v>0</v>
      </c>
      <c r="Q17" s="63">
        <f t="shared" si="0"/>
        <v>0</v>
      </c>
      <c r="R17" s="63">
        <f t="shared" si="0"/>
        <v>0</v>
      </c>
      <c r="S17" s="63">
        <f t="shared" si="0"/>
        <v>0</v>
      </c>
      <c r="T17" s="63">
        <f t="shared" si="0"/>
        <v>0</v>
      </c>
      <c r="U17" s="63">
        <f t="shared" si="0"/>
        <v>0</v>
      </c>
      <c r="V17" s="63">
        <f t="shared" si="0"/>
        <v>0</v>
      </c>
      <c r="W17" s="63">
        <f t="shared" si="0"/>
        <v>0</v>
      </c>
      <c r="X17" s="63">
        <f t="shared" si="0"/>
        <v>0</v>
      </c>
      <c r="Y17" s="63">
        <f t="shared" ref="Y17:AN32" si="2">IF($E17=Y$1,$G17,0)</f>
        <v>0</v>
      </c>
      <c r="Z17" s="63">
        <f t="shared" si="2"/>
        <v>0</v>
      </c>
      <c r="AA17" s="63">
        <f t="shared" si="2"/>
        <v>0</v>
      </c>
      <c r="AB17" s="63">
        <f t="shared" si="2"/>
        <v>0</v>
      </c>
      <c r="AC17" s="63">
        <f t="shared" si="1"/>
        <v>0</v>
      </c>
      <c r="AD17" s="63">
        <f t="shared" si="1"/>
        <v>0</v>
      </c>
      <c r="AE17" s="63">
        <f t="shared" si="1"/>
        <v>0</v>
      </c>
      <c r="AF17" s="63">
        <f t="shared" si="1"/>
        <v>0</v>
      </c>
      <c r="AG17" s="63">
        <f t="shared" si="1"/>
        <v>0</v>
      </c>
      <c r="AH17" s="63">
        <f t="shared" si="1"/>
        <v>0</v>
      </c>
      <c r="AI17" s="63">
        <f t="shared" si="1"/>
        <v>0</v>
      </c>
      <c r="AJ17" s="63">
        <f t="shared" si="1"/>
        <v>0</v>
      </c>
      <c r="AK17" s="63">
        <f t="shared" si="1"/>
        <v>0</v>
      </c>
      <c r="AL17" s="63">
        <f t="shared" si="1"/>
        <v>0</v>
      </c>
      <c r="AM17" s="63">
        <f t="shared" si="1"/>
        <v>0</v>
      </c>
      <c r="AN17" s="63">
        <f t="shared" si="1"/>
        <v>0</v>
      </c>
    </row>
    <row r="18" spans="1:40" ht="14.25" customHeight="1" x14ac:dyDescent="0.2">
      <c r="A18" s="58">
        <v>17</v>
      </c>
      <c r="B18" s="59">
        <f>LARGE(Qualifs!$H$3:$H$156,A18)</f>
        <v>234.00927210089998</v>
      </c>
      <c r="C18" s="60">
        <f>INDEX(Qualifs!$I$3:$I$156,$H18)</f>
        <v>17</v>
      </c>
      <c r="D18" s="61" t="str">
        <f>INDEX(Qualifs!C$3:C$156,$H18)</f>
        <v>ROY BAPTISTE</v>
      </c>
      <c r="E18" s="61" t="str">
        <f>INDEX(Qualifs!E$3:E$156,$H18)</f>
        <v>HANDICLUB CHARLEVILLE-MEZIERES</v>
      </c>
      <c r="F18" s="62">
        <f>INDEX(Qualifs!D$3:D$156,$H18)</f>
        <v>0</v>
      </c>
      <c r="G18" s="359">
        <f>INDEX(Qualifs!G$3:G$156,$H18)</f>
        <v>234.00927209999998</v>
      </c>
      <c r="H18" s="58">
        <f>MATCH(B18,Qualifs!$H$3:$H$156,0)</f>
        <v>7</v>
      </c>
      <c r="J18" s="63">
        <f t="shared" ref="J18:Y33" si="3">IF($E18=J$1,$G18,0)</f>
        <v>0</v>
      </c>
      <c r="K18" s="63">
        <f t="shared" si="3"/>
        <v>0</v>
      </c>
      <c r="L18" s="63">
        <f t="shared" si="3"/>
        <v>0</v>
      </c>
      <c r="M18" s="63">
        <f t="shared" si="3"/>
        <v>0</v>
      </c>
      <c r="N18" s="63">
        <f t="shared" si="3"/>
        <v>0</v>
      </c>
      <c r="O18" s="63">
        <f t="shared" si="3"/>
        <v>0</v>
      </c>
      <c r="P18" s="63">
        <f t="shared" si="3"/>
        <v>0</v>
      </c>
      <c r="Q18" s="63">
        <f t="shared" si="3"/>
        <v>0</v>
      </c>
      <c r="R18" s="63">
        <f t="shared" si="3"/>
        <v>0</v>
      </c>
      <c r="S18" s="63">
        <f t="shared" si="3"/>
        <v>0</v>
      </c>
      <c r="T18" s="63">
        <f t="shared" si="3"/>
        <v>0</v>
      </c>
      <c r="U18" s="63">
        <f t="shared" si="3"/>
        <v>0</v>
      </c>
      <c r="V18" s="63">
        <f t="shared" si="3"/>
        <v>0</v>
      </c>
      <c r="W18" s="63">
        <f t="shared" si="3"/>
        <v>0</v>
      </c>
      <c r="X18" s="63">
        <f t="shared" si="3"/>
        <v>0</v>
      </c>
      <c r="Y18" s="63">
        <f t="shared" si="3"/>
        <v>0</v>
      </c>
      <c r="Z18" s="63">
        <f t="shared" si="2"/>
        <v>0</v>
      </c>
      <c r="AA18" s="63">
        <f t="shared" si="2"/>
        <v>0</v>
      </c>
      <c r="AB18" s="63">
        <f t="shared" si="2"/>
        <v>0</v>
      </c>
      <c r="AC18" s="63">
        <f t="shared" si="2"/>
        <v>0</v>
      </c>
      <c r="AD18" s="63">
        <f t="shared" si="2"/>
        <v>0</v>
      </c>
      <c r="AE18" s="63">
        <f t="shared" si="2"/>
        <v>0</v>
      </c>
      <c r="AF18" s="63">
        <f t="shared" si="2"/>
        <v>0</v>
      </c>
      <c r="AG18" s="63">
        <f t="shared" si="2"/>
        <v>0</v>
      </c>
      <c r="AH18" s="63">
        <f t="shared" si="2"/>
        <v>0</v>
      </c>
      <c r="AI18" s="63">
        <f t="shared" si="2"/>
        <v>0</v>
      </c>
      <c r="AJ18" s="63">
        <f t="shared" si="2"/>
        <v>0</v>
      </c>
      <c r="AK18" s="63">
        <f t="shared" si="2"/>
        <v>0</v>
      </c>
      <c r="AL18" s="63">
        <f t="shared" si="2"/>
        <v>0</v>
      </c>
      <c r="AM18" s="63">
        <f t="shared" si="2"/>
        <v>0</v>
      </c>
      <c r="AN18" s="63">
        <f t="shared" si="2"/>
        <v>0</v>
      </c>
    </row>
    <row r="19" spans="1:40" ht="14.25" customHeight="1" x14ac:dyDescent="0.2">
      <c r="A19" s="58">
        <v>18</v>
      </c>
      <c r="B19" s="59">
        <f>LARGE(Qualifs!$H$3:$H$156,A19)</f>
        <v>233.03615510180001</v>
      </c>
      <c r="C19" s="60">
        <f>INDEX(Qualifs!$I$3:$I$156,$H19)</f>
        <v>18</v>
      </c>
      <c r="D19" s="61" t="str">
        <f>INDEX(Qualifs!C$3:C$156,$H19)</f>
        <v>SAUVAGEON CHRISTOPHE</v>
      </c>
      <c r="E19" s="61" t="str">
        <f>INDEX(Qualifs!E$3:E$156,$H19)</f>
        <v>NÎMES HANDISPORT</v>
      </c>
      <c r="F19" s="62">
        <f>INDEX(Qualifs!D$3:D$156,$H19)</f>
        <v>0</v>
      </c>
      <c r="G19" s="359">
        <f>INDEX(Qualifs!G$3:G$156,$H19)</f>
        <v>233.0361551</v>
      </c>
      <c r="H19" s="58">
        <f>MATCH(B19,Qualifs!$H$3:$H$156,0)</f>
        <v>16</v>
      </c>
      <c r="J19" s="63">
        <f t="shared" si="3"/>
        <v>0</v>
      </c>
      <c r="K19" s="63">
        <f t="shared" si="3"/>
        <v>0</v>
      </c>
      <c r="L19" s="63">
        <f t="shared" si="3"/>
        <v>0</v>
      </c>
      <c r="M19" s="63">
        <f t="shared" si="3"/>
        <v>0</v>
      </c>
      <c r="N19" s="63">
        <f t="shared" si="3"/>
        <v>0</v>
      </c>
      <c r="O19" s="63">
        <f t="shared" si="3"/>
        <v>0</v>
      </c>
      <c r="P19" s="63">
        <f t="shared" si="3"/>
        <v>0</v>
      </c>
      <c r="Q19" s="63">
        <f t="shared" si="3"/>
        <v>0</v>
      </c>
      <c r="R19" s="63">
        <f t="shared" si="3"/>
        <v>0</v>
      </c>
      <c r="S19" s="63">
        <f t="shared" si="3"/>
        <v>0</v>
      </c>
      <c r="T19" s="63">
        <f t="shared" si="3"/>
        <v>0</v>
      </c>
      <c r="U19" s="63">
        <f t="shared" si="3"/>
        <v>0</v>
      </c>
      <c r="V19" s="63">
        <f t="shared" si="3"/>
        <v>0</v>
      </c>
      <c r="W19" s="63">
        <f t="shared" si="3"/>
        <v>0</v>
      </c>
      <c r="X19" s="63">
        <f t="shared" si="3"/>
        <v>0</v>
      </c>
      <c r="Y19" s="63">
        <f t="shared" si="3"/>
        <v>0</v>
      </c>
      <c r="Z19" s="63">
        <f t="shared" si="2"/>
        <v>0</v>
      </c>
      <c r="AA19" s="63">
        <f t="shared" si="2"/>
        <v>0</v>
      </c>
      <c r="AB19" s="63">
        <f t="shared" si="2"/>
        <v>0</v>
      </c>
      <c r="AC19" s="63">
        <f t="shared" si="2"/>
        <v>0</v>
      </c>
      <c r="AD19" s="63">
        <f t="shared" si="2"/>
        <v>0</v>
      </c>
      <c r="AE19" s="63">
        <f t="shared" si="2"/>
        <v>0</v>
      </c>
      <c r="AF19" s="63">
        <f t="shared" si="2"/>
        <v>0</v>
      </c>
      <c r="AG19" s="63">
        <f t="shared" si="2"/>
        <v>0</v>
      </c>
      <c r="AH19" s="63">
        <f t="shared" si="2"/>
        <v>0</v>
      </c>
      <c r="AI19" s="63">
        <f t="shared" si="2"/>
        <v>0</v>
      </c>
      <c r="AJ19" s="63">
        <f t="shared" si="2"/>
        <v>0</v>
      </c>
      <c r="AK19" s="63">
        <f t="shared" si="2"/>
        <v>0</v>
      </c>
      <c r="AL19" s="63">
        <f t="shared" si="2"/>
        <v>0</v>
      </c>
      <c r="AM19" s="63">
        <f t="shared" si="2"/>
        <v>0</v>
      </c>
      <c r="AN19" s="63">
        <f t="shared" si="2"/>
        <v>0</v>
      </c>
    </row>
    <row r="20" spans="1:40" ht="14.25" customHeight="1" x14ac:dyDescent="0.2">
      <c r="A20" s="58">
        <v>19</v>
      </c>
      <c r="B20" s="59">
        <f>LARGE(Qualifs!$H$3:$H$156,A20)</f>
        <v>228.018063302</v>
      </c>
      <c r="C20" s="60">
        <f>INDEX(Qualifs!$I$3:$I$156,$H20)</f>
        <v>19</v>
      </c>
      <c r="D20" s="61" t="str">
        <f>INDEX(Qualifs!C$3:C$156,$H20)</f>
        <v>LEAL OLIVIER</v>
      </c>
      <c r="E20" s="61" t="str">
        <f>INDEX(Qualifs!E$3:E$156,$H20)</f>
        <v>Etoiles Sportives Handisport</v>
      </c>
      <c r="F20" s="62">
        <f>INDEX(Qualifs!D$3:D$156,$H20)</f>
        <v>0</v>
      </c>
      <c r="G20" s="359">
        <f>INDEX(Qualifs!G$3:G$156,$H20)</f>
        <v>228.01806329999999</v>
      </c>
      <c r="H20" s="58">
        <f>MATCH(B20,Qualifs!$H$3:$H$156,0)</f>
        <v>18</v>
      </c>
      <c r="J20" s="63">
        <f t="shared" si="3"/>
        <v>0</v>
      </c>
      <c r="K20" s="63">
        <f t="shared" si="3"/>
        <v>0</v>
      </c>
      <c r="L20" s="63">
        <f t="shared" si="3"/>
        <v>0</v>
      </c>
      <c r="M20" s="63">
        <f t="shared" si="3"/>
        <v>0</v>
      </c>
      <c r="N20" s="63">
        <f t="shared" si="3"/>
        <v>0</v>
      </c>
      <c r="O20" s="63">
        <f t="shared" si="3"/>
        <v>0</v>
      </c>
      <c r="P20" s="63">
        <f t="shared" si="3"/>
        <v>0</v>
      </c>
      <c r="Q20" s="63">
        <f t="shared" si="3"/>
        <v>0</v>
      </c>
      <c r="R20" s="63">
        <f t="shared" si="3"/>
        <v>0</v>
      </c>
      <c r="S20" s="63">
        <f t="shared" si="3"/>
        <v>0</v>
      </c>
      <c r="T20" s="63">
        <f t="shared" si="3"/>
        <v>0</v>
      </c>
      <c r="U20" s="63">
        <f t="shared" si="3"/>
        <v>0</v>
      </c>
      <c r="V20" s="63">
        <f t="shared" si="3"/>
        <v>0</v>
      </c>
      <c r="W20" s="63">
        <f t="shared" si="3"/>
        <v>0</v>
      </c>
      <c r="X20" s="63">
        <f t="shared" si="3"/>
        <v>0</v>
      </c>
      <c r="Y20" s="63">
        <f t="shared" si="3"/>
        <v>0</v>
      </c>
      <c r="Z20" s="63">
        <f t="shared" si="2"/>
        <v>0</v>
      </c>
      <c r="AA20" s="63">
        <f t="shared" si="2"/>
        <v>0</v>
      </c>
      <c r="AB20" s="63">
        <f t="shared" si="2"/>
        <v>0</v>
      </c>
      <c r="AC20" s="63">
        <f t="shared" si="2"/>
        <v>0</v>
      </c>
      <c r="AD20" s="63">
        <f t="shared" si="2"/>
        <v>0</v>
      </c>
      <c r="AE20" s="63">
        <f t="shared" si="2"/>
        <v>0</v>
      </c>
      <c r="AF20" s="63">
        <f t="shared" si="2"/>
        <v>0</v>
      </c>
      <c r="AG20" s="63">
        <f t="shared" si="2"/>
        <v>0</v>
      </c>
      <c r="AH20" s="63">
        <f t="shared" si="2"/>
        <v>0</v>
      </c>
      <c r="AI20" s="63">
        <f t="shared" si="2"/>
        <v>0</v>
      </c>
      <c r="AJ20" s="63">
        <f t="shared" si="2"/>
        <v>0</v>
      </c>
      <c r="AK20" s="63">
        <f t="shared" si="2"/>
        <v>0</v>
      </c>
      <c r="AL20" s="63">
        <f t="shared" si="2"/>
        <v>0</v>
      </c>
      <c r="AM20" s="63">
        <f t="shared" si="2"/>
        <v>0</v>
      </c>
      <c r="AN20" s="63">
        <f t="shared" si="2"/>
        <v>0</v>
      </c>
    </row>
    <row r="21" spans="1:40" ht="14.25" customHeight="1" x14ac:dyDescent="0.2">
      <c r="A21" s="58">
        <v>20</v>
      </c>
      <c r="B21" s="59">
        <f>LARGE(Qualifs!$H$3:$H$156,A21)</f>
        <v>228.01780410060005</v>
      </c>
      <c r="C21" s="60">
        <f>INDEX(Qualifs!$I$3:$I$156,$H21)</f>
        <v>20</v>
      </c>
      <c r="D21" s="61" t="str">
        <f>INDEX(Qualifs!C$3:C$156,$H21)</f>
        <v>CELLE BASTIEN</v>
      </c>
      <c r="E21" s="61" t="str">
        <f>INDEX(Qualifs!E$3:E$156,$H21)</f>
        <v>MAGEL'HAND - BOURGES</v>
      </c>
      <c r="F21" s="62">
        <f>INDEX(Qualifs!D$3:D$156,$H21)</f>
        <v>0</v>
      </c>
      <c r="G21" s="359">
        <f>INDEX(Qualifs!G$3:G$156,$H21)</f>
        <v>228.01780410000003</v>
      </c>
      <c r="H21" s="58">
        <f>MATCH(B21,Qualifs!$H$3:$H$156,0)</f>
        <v>4</v>
      </c>
      <c r="J21" s="63">
        <f t="shared" si="3"/>
        <v>0</v>
      </c>
      <c r="K21" s="63">
        <f t="shared" si="3"/>
        <v>0</v>
      </c>
      <c r="L21" s="63">
        <f t="shared" si="3"/>
        <v>0</v>
      </c>
      <c r="M21" s="63">
        <f t="shared" si="3"/>
        <v>0</v>
      </c>
      <c r="N21" s="63">
        <f t="shared" si="3"/>
        <v>0</v>
      </c>
      <c r="O21" s="63">
        <f t="shared" si="3"/>
        <v>0</v>
      </c>
      <c r="P21" s="63">
        <f t="shared" si="3"/>
        <v>0</v>
      </c>
      <c r="Q21" s="63">
        <f t="shared" si="3"/>
        <v>0</v>
      </c>
      <c r="R21" s="63">
        <f t="shared" si="3"/>
        <v>0</v>
      </c>
      <c r="S21" s="63">
        <f t="shared" si="3"/>
        <v>0</v>
      </c>
      <c r="T21" s="63">
        <f t="shared" si="3"/>
        <v>0</v>
      </c>
      <c r="U21" s="63">
        <f t="shared" si="3"/>
        <v>0</v>
      </c>
      <c r="V21" s="63">
        <f t="shared" si="3"/>
        <v>0</v>
      </c>
      <c r="W21" s="63">
        <f t="shared" si="3"/>
        <v>0</v>
      </c>
      <c r="X21" s="63">
        <f t="shared" si="3"/>
        <v>0</v>
      </c>
      <c r="Y21" s="63">
        <f t="shared" si="3"/>
        <v>0</v>
      </c>
      <c r="Z21" s="63">
        <f t="shared" si="2"/>
        <v>0</v>
      </c>
      <c r="AA21" s="63">
        <f t="shared" si="2"/>
        <v>0</v>
      </c>
      <c r="AB21" s="63">
        <f t="shared" si="2"/>
        <v>0</v>
      </c>
      <c r="AC21" s="63">
        <f t="shared" si="2"/>
        <v>0</v>
      </c>
      <c r="AD21" s="63">
        <f t="shared" si="2"/>
        <v>0</v>
      </c>
      <c r="AE21" s="63">
        <f t="shared" si="2"/>
        <v>0</v>
      </c>
      <c r="AF21" s="63">
        <f t="shared" si="2"/>
        <v>0</v>
      </c>
      <c r="AG21" s="63">
        <f t="shared" si="2"/>
        <v>0</v>
      </c>
      <c r="AH21" s="63">
        <f t="shared" si="2"/>
        <v>0</v>
      </c>
      <c r="AI21" s="63">
        <f t="shared" si="2"/>
        <v>0</v>
      </c>
      <c r="AJ21" s="63">
        <f t="shared" si="2"/>
        <v>0</v>
      </c>
      <c r="AK21" s="63">
        <f t="shared" si="2"/>
        <v>0</v>
      </c>
      <c r="AL21" s="63">
        <f t="shared" si="2"/>
        <v>0</v>
      </c>
      <c r="AM21" s="63">
        <f t="shared" si="2"/>
        <v>0</v>
      </c>
      <c r="AN21" s="63">
        <f t="shared" si="2"/>
        <v>0</v>
      </c>
    </row>
    <row r="22" spans="1:40" ht="14.25" customHeight="1" x14ac:dyDescent="0.2">
      <c r="A22" s="58">
        <v>21</v>
      </c>
      <c r="B22" s="59">
        <f>LARGE(Qualifs!$H$3:$H$156,A22)</f>
        <v>227.03497520469998</v>
      </c>
      <c r="C22" s="60">
        <f>INDEX(Qualifs!$I$3:$I$156,$H22)</f>
        <v>21</v>
      </c>
      <c r="D22" s="61" t="str">
        <f>INDEX(Qualifs!C$3:C$156,$H22)</f>
        <v>COUAILLIER TOM</v>
      </c>
      <c r="E22" s="61" t="str">
        <f>INDEX(Qualifs!E$3:E$156,$H22)</f>
        <v>REIMS HANDISPORT</v>
      </c>
      <c r="F22" s="62">
        <f>INDEX(Qualifs!D$3:D$156,$H22)</f>
        <v>0</v>
      </c>
      <c r="G22" s="359">
        <f>INDEX(Qualifs!G$3:G$156,$H22)</f>
        <v>227.03497519999996</v>
      </c>
      <c r="H22" s="58">
        <f>MATCH(B22,Qualifs!$H$3:$H$156,0)</f>
        <v>45</v>
      </c>
      <c r="J22" s="63">
        <f t="shared" si="3"/>
        <v>0</v>
      </c>
      <c r="K22" s="63">
        <f t="shared" si="3"/>
        <v>0</v>
      </c>
      <c r="L22" s="63">
        <f t="shared" si="3"/>
        <v>0</v>
      </c>
      <c r="M22" s="63">
        <f t="shared" si="3"/>
        <v>0</v>
      </c>
      <c r="N22" s="63">
        <f t="shared" si="3"/>
        <v>0</v>
      </c>
      <c r="O22" s="63">
        <f t="shared" si="3"/>
        <v>0</v>
      </c>
      <c r="P22" s="63">
        <f t="shared" si="3"/>
        <v>0</v>
      </c>
      <c r="Q22" s="63">
        <f t="shared" si="3"/>
        <v>0</v>
      </c>
      <c r="R22" s="63">
        <f t="shared" si="3"/>
        <v>0</v>
      </c>
      <c r="S22" s="63">
        <f t="shared" si="3"/>
        <v>0</v>
      </c>
      <c r="T22" s="63">
        <f t="shared" si="3"/>
        <v>0</v>
      </c>
      <c r="U22" s="63">
        <f t="shared" si="3"/>
        <v>0</v>
      </c>
      <c r="V22" s="63">
        <f t="shared" si="3"/>
        <v>0</v>
      </c>
      <c r="W22" s="63">
        <f t="shared" si="3"/>
        <v>0</v>
      </c>
      <c r="X22" s="63">
        <f t="shared" si="3"/>
        <v>0</v>
      </c>
      <c r="Y22" s="63">
        <f t="shared" si="3"/>
        <v>0</v>
      </c>
      <c r="Z22" s="63">
        <f t="shared" si="2"/>
        <v>0</v>
      </c>
      <c r="AA22" s="63">
        <f t="shared" si="2"/>
        <v>0</v>
      </c>
      <c r="AB22" s="63">
        <f t="shared" si="2"/>
        <v>0</v>
      </c>
      <c r="AC22" s="63">
        <f t="shared" si="2"/>
        <v>0</v>
      </c>
      <c r="AD22" s="63">
        <f t="shared" si="2"/>
        <v>0</v>
      </c>
      <c r="AE22" s="63">
        <f t="shared" si="2"/>
        <v>0</v>
      </c>
      <c r="AF22" s="63">
        <f t="shared" si="2"/>
        <v>0</v>
      </c>
      <c r="AG22" s="63">
        <f t="shared" si="2"/>
        <v>0</v>
      </c>
      <c r="AH22" s="63">
        <f t="shared" si="2"/>
        <v>0</v>
      </c>
      <c r="AI22" s="63">
        <f t="shared" si="2"/>
        <v>0</v>
      </c>
      <c r="AJ22" s="63">
        <f t="shared" si="2"/>
        <v>0</v>
      </c>
      <c r="AK22" s="63">
        <f t="shared" si="2"/>
        <v>0</v>
      </c>
      <c r="AL22" s="63">
        <f t="shared" si="2"/>
        <v>0</v>
      </c>
      <c r="AM22" s="63">
        <f t="shared" si="2"/>
        <v>0</v>
      </c>
      <c r="AN22" s="63">
        <f t="shared" si="2"/>
        <v>0</v>
      </c>
    </row>
    <row r="23" spans="1:40" ht="14.25" customHeight="1" x14ac:dyDescent="0.2">
      <c r="A23" s="58">
        <v>22</v>
      </c>
      <c r="B23" s="59">
        <f>LARGE(Qualifs!$H$3:$H$156,A23)</f>
        <v>227.01683201130004</v>
      </c>
      <c r="C23" s="60">
        <f>INDEX(Qualifs!$I$3:$I$156,$H23)</f>
        <v>22</v>
      </c>
      <c r="D23" s="61" t="str">
        <f>INDEX(Qualifs!C$3:C$156,$H23)</f>
        <v>PEINET NOEL</v>
      </c>
      <c r="E23" s="61" t="str">
        <f>INDEX(Qualifs!E$3:E$156,$H23)</f>
        <v>IMC'S</v>
      </c>
      <c r="F23" s="62">
        <f>INDEX(Qualifs!D$3:D$156,$H23)</f>
        <v>0</v>
      </c>
      <c r="G23" s="359">
        <f>INDEX(Qualifs!G$3:G$156,$H23)</f>
        <v>227.01683201000003</v>
      </c>
      <c r="H23" s="58">
        <f>MATCH(B23,Qualifs!$H$3:$H$156,0)</f>
        <v>11</v>
      </c>
      <c r="J23" s="63">
        <f t="shared" si="3"/>
        <v>0</v>
      </c>
      <c r="K23" s="63">
        <f t="shared" si="3"/>
        <v>0</v>
      </c>
      <c r="L23" s="63">
        <f t="shared" si="3"/>
        <v>0</v>
      </c>
      <c r="M23" s="63">
        <f t="shared" si="3"/>
        <v>0</v>
      </c>
      <c r="N23" s="63">
        <f t="shared" si="3"/>
        <v>0</v>
      </c>
      <c r="O23" s="63">
        <f t="shared" si="3"/>
        <v>0</v>
      </c>
      <c r="P23" s="63">
        <f t="shared" si="3"/>
        <v>0</v>
      </c>
      <c r="Q23" s="63">
        <f t="shared" si="3"/>
        <v>0</v>
      </c>
      <c r="R23" s="63">
        <f t="shared" si="3"/>
        <v>0</v>
      </c>
      <c r="S23" s="63">
        <f t="shared" si="3"/>
        <v>0</v>
      </c>
      <c r="T23" s="63">
        <f t="shared" si="3"/>
        <v>0</v>
      </c>
      <c r="U23" s="63">
        <f t="shared" si="3"/>
        <v>0</v>
      </c>
      <c r="V23" s="63">
        <f t="shared" si="3"/>
        <v>0</v>
      </c>
      <c r="W23" s="63">
        <f t="shared" si="3"/>
        <v>0</v>
      </c>
      <c r="X23" s="63">
        <f t="shared" si="3"/>
        <v>0</v>
      </c>
      <c r="Y23" s="63">
        <f t="shared" si="3"/>
        <v>0</v>
      </c>
      <c r="Z23" s="63">
        <f t="shared" si="2"/>
        <v>0</v>
      </c>
      <c r="AA23" s="63">
        <f t="shared" si="2"/>
        <v>0</v>
      </c>
      <c r="AB23" s="63">
        <f t="shared" si="2"/>
        <v>0</v>
      </c>
      <c r="AC23" s="63">
        <f t="shared" si="2"/>
        <v>0</v>
      </c>
      <c r="AD23" s="63">
        <f t="shared" si="2"/>
        <v>0</v>
      </c>
      <c r="AE23" s="63">
        <f t="shared" si="2"/>
        <v>0</v>
      </c>
      <c r="AF23" s="63">
        <f t="shared" si="2"/>
        <v>0</v>
      </c>
      <c r="AG23" s="63">
        <f t="shared" si="2"/>
        <v>0</v>
      </c>
      <c r="AH23" s="63">
        <f t="shared" si="2"/>
        <v>0</v>
      </c>
      <c r="AI23" s="63">
        <f t="shared" si="2"/>
        <v>0</v>
      </c>
      <c r="AJ23" s="63">
        <f t="shared" si="2"/>
        <v>0</v>
      </c>
      <c r="AK23" s="63">
        <f t="shared" si="2"/>
        <v>0</v>
      </c>
      <c r="AL23" s="63">
        <f t="shared" si="2"/>
        <v>0</v>
      </c>
      <c r="AM23" s="63">
        <f t="shared" si="2"/>
        <v>0</v>
      </c>
      <c r="AN23" s="63">
        <f t="shared" si="2"/>
        <v>0</v>
      </c>
    </row>
    <row r="24" spans="1:40" ht="14.25" customHeight="1" x14ac:dyDescent="0.2">
      <c r="A24" s="58">
        <v>23</v>
      </c>
      <c r="B24" s="59">
        <f>LARGE(Qualifs!$H$3:$H$156,A24)</f>
        <v>224.01619111420001</v>
      </c>
      <c r="C24" s="60">
        <f>INDEX(Qualifs!$I$3:$I$156,$H24)</f>
        <v>23</v>
      </c>
      <c r="D24" s="61" t="str">
        <f>INDEX(Qualifs!C$3:C$156,$H24)</f>
        <v>ANTONOFF NICOLAS</v>
      </c>
      <c r="E24" s="61" t="str">
        <f>INDEX(Qualifs!E$3:E$156,$H24)</f>
        <v>Handicapables</v>
      </c>
      <c r="F24" s="62">
        <f>INDEX(Qualifs!D$3:D$156,$H24)</f>
        <v>0</v>
      </c>
      <c r="G24" s="359">
        <f>INDEX(Qualifs!G$3:G$156,$H24)</f>
        <v>224.01619111100001</v>
      </c>
      <c r="H24" s="58">
        <f>MATCH(B24,Qualifs!$H$3:$H$156,0)</f>
        <v>30</v>
      </c>
      <c r="J24" s="63">
        <f t="shared" si="3"/>
        <v>0</v>
      </c>
      <c r="K24" s="63">
        <f t="shared" si="3"/>
        <v>0</v>
      </c>
      <c r="L24" s="63">
        <f t="shared" si="3"/>
        <v>0</v>
      </c>
      <c r="M24" s="63">
        <f t="shared" si="3"/>
        <v>0</v>
      </c>
      <c r="N24" s="63">
        <f t="shared" si="3"/>
        <v>0</v>
      </c>
      <c r="O24" s="63">
        <f t="shared" si="3"/>
        <v>0</v>
      </c>
      <c r="P24" s="63">
        <f t="shared" si="3"/>
        <v>0</v>
      </c>
      <c r="Q24" s="63">
        <f t="shared" si="3"/>
        <v>0</v>
      </c>
      <c r="R24" s="63">
        <f t="shared" si="3"/>
        <v>0</v>
      </c>
      <c r="S24" s="63">
        <f t="shared" si="3"/>
        <v>0</v>
      </c>
      <c r="T24" s="63">
        <f t="shared" si="3"/>
        <v>0</v>
      </c>
      <c r="U24" s="63">
        <f t="shared" si="3"/>
        <v>0</v>
      </c>
      <c r="V24" s="63">
        <f t="shared" si="3"/>
        <v>0</v>
      </c>
      <c r="W24" s="63">
        <f t="shared" si="3"/>
        <v>0</v>
      </c>
      <c r="X24" s="63">
        <f t="shared" si="3"/>
        <v>0</v>
      </c>
      <c r="Y24" s="63">
        <f t="shared" si="3"/>
        <v>0</v>
      </c>
      <c r="Z24" s="63">
        <f t="shared" si="2"/>
        <v>0</v>
      </c>
      <c r="AA24" s="63">
        <f t="shared" si="2"/>
        <v>0</v>
      </c>
      <c r="AB24" s="63">
        <f t="shared" si="2"/>
        <v>0</v>
      </c>
      <c r="AC24" s="63">
        <f t="shared" si="2"/>
        <v>0</v>
      </c>
      <c r="AD24" s="63">
        <f t="shared" si="2"/>
        <v>0</v>
      </c>
      <c r="AE24" s="63">
        <f t="shared" si="2"/>
        <v>0</v>
      </c>
      <c r="AF24" s="63">
        <f t="shared" si="2"/>
        <v>0</v>
      </c>
      <c r="AG24" s="63">
        <f t="shared" si="2"/>
        <v>0</v>
      </c>
      <c r="AH24" s="63">
        <f t="shared" si="2"/>
        <v>0</v>
      </c>
      <c r="AI24" s="63">
        <f t="shared" si="2"/>
        <v>0</v>
      </c>
      <c r="AJ24" s="63">
        <f t="shared" si="2"/>
        <v>0</v>
      </c>
      <c r="AK24" s="63">
        <f t="shared" si="2"/>
        <v>0</v>
      </c>
      <c r="AL24" s="63">
        <f t="shared" si="2"/>
        <v>0</v>
      </c>
      <c r="AM24" s="63">
        <f t="shared" si="2"/>
        <v>0</v>
      </c>
      <c r="AN24" s="63">
        <f t="shared" si="2"/>
        <v>0</v>
      </c>
    </row>
    <row r="25" spans="1:40" ht="14.25" customHeight="1" x14ac:dyDescent="0.2">
      <c r="A25" s="58">
        <v>24</v>
      </c>
      <c r="B25" s="59">
        <f>LARGE(Qualifs!$H$3:$H$156,A25)</f>
        <v>224.00360120300002</v>
      </c>
      <c r="C25" s="60">
        <f>INDEX(Qualifs!$I$3:$I$156,$H25)</f>
        <v>24</v>
      </c>
      <c r="D25" s="61" t="str">
        <f>INDEX(Qualifs!C$3:C$156,$H25)</f>
        <v>PIEL AMELIE</v>
      </c>
      <c r="E25" s="61" t="str">
        <f>INDEX(Qualifs!E$3:E$156,$H25)</f>
        <v>Ensemble Sport</v>
      </c>
      <c r="F25" s="62">
        <f>INDEX(Qualifs!D$3:D$156,$H25)</f>
        <v>0</v>
      </c>
      <c r="G25" s="359">
        <f>INDEX(Qualifs!G$3:G$156,$H25)</f>
        <v>224.00360120000002</v>
      </c>
      <c r="H25" s="58">
        <f>MATCH(B25,Qualifs!$H$3:$H$156,0)</f>
        <v>28</v>
      </c>
      <c r="I25" s="433"/>
      <c r="J25" s="63">
        <f t="shared" si="3"/>
        <v>0</v>
      </c>
      <c r="K25" s="63">
        <f t="shared" si="3"/>
        <v>0</v>
      </c>
      <c r="L25" s="63">
        <f t="shared" si="3"/>
        <v>0</v>
      </c>
      <c r="M25" s="63">
        <f t="shared" si="3"/>
        <v>0</v>
      </c>
      <c r="N25" s="63">
        <f t="shared" si="3"/>
        <v>0</v>
      </c>
      <c r="O25" s="63">
        <f t="shared" si="3"/>
        <v>0</v>
      </c>
      <c r="P25" s="63">
        <f t="shared" si="3"/>
        <v>0</v>
      </c>
      <c r="Q25" s="63">
        <f t="shared" si="3"/>
        <v>0</v>
      </c>
      <c r="R25" s="63">
        <f t="shared" si="3"/>
        <v>0</v>
      </c>
      <c r="S25" s="63">
        <f t="shared" si="3"/>
        <v>0</v>
      </c>
      <c r="T25" s="63">
        <f t="shared" si="3"/>
        <v>0</v>
      </c>
      <c r="U25" s="63">
        <f t="shared" si="3"/>
        <v>0</v>
      </c>
      <c r="V25" s="63">
        <f t="shared" si="3"/>
        <v>0</v>
      </c>
      <c r="W25" s="63">
        <f t="shared" si="3"/>
        <v>0</v>
      </c>
      <c r="X25" s="63">
        <f t="shared" si="3"/>
        <v>0</v>
      </c>
      <c r="Y25" s="63">
        <f t="shared" si="3"/>
        <v>0</v>
      </c>
      <c r="Z25" s="63">
        <f t="shared" si="2"/>
        <v>0</v>
      </c>
      <c r="AA25" s="63">
        <f t="shared" si="2"/>
        <v>0</v>
      </c>
      <c r="AB25" s="63">
        <f t="shared" si="2"/>
        <v>0</v>
      </c>
      <c r="AC25" s="63">
        <f t="shared" si="2"/>
        <v>0</v>
      </c>
      <c r="AD25" s="63">
        <f t="shared" si="2"/>
        <v>0</v>
      </c>
      <c r="AE25" s="63">
        <f t="shared" si="2"/>
        <v>0</v>
      </c>
      <c r="AF25" s="63">
        <f t="shared" si="2"/>
        <v>0</v>
      </c>
      <c r="AG25" s="63">
        <f t="shared" si="2"/>
        <v>0</v>
      </c>
      <c r="AH25" s="63">
        <f t="shared" si="2"/>
        <v>0</v>
      </c>
      <c r="AI25" s="63">
        <f t="shared" si="2"/>
        <v>0</v>
      </c>
      <c r="AJ25" s="63">
        <f t="shared" si="2"/>
        <v>0</v>
      </c>
      <c r="AK25" s="63">
        <f t="shared" si="2"/>
        <v>0</v>
      </c>
      <c r="AL25" s="63">
        <f t="shared" si="2"/>
        <v>0</v>
      </c>
      <c r="AM25" s="63">
        <f t="shared" si="2"/>
        <v>0</v>
      </c>
      <c r="AN25" s="63">
        <f t="shared" si="2"/>
        <v>0</v>
      </c>
    </row>
    <row r="26" spans="1:40" ht="14.25" customHeight="1" x14ac:dyDescent="0.2">
      <c r="A26" s="58">
        <v>25</v>
      </c>
      <c r="B26" s="59">
        <f>LARGE(Qualifs!$H$3:$H$156,A26)</f>
        <v>223.02681200410996</v>
      </c>
      <c r="C26" s="60">
        <f>INDEX(Qualifs!$I$3:$I$156,$H26)</f>
        <v>25</v>
      </c>
      <c r="D26" s="61" t="str">
        <f>INDEX(Qualifs!C$3:C$156,$H26)</f>
        <v>LUTHEREAU FABIEN</v>
      </c>
      <c r="E26" s="61" t="str">
        <f>INDEX(Qualifs!E$3:E$156,$H26)</f>
        <v>Handicapables</v>
      </c>
      <c r="F26" s="62">
        <f>INDEX(Qualifs!D$3:D$156,$H26)</f>
        <v>0</v>
      </c>
      <c r="G26" s="359">
        <f>INDEX(Qualifs!G$3:G$156,$H26)</f>
        <v>223.02681200100994</v>
      </c>
      <c r="H26" s="58">
        <f>MATCH(B26,Qualifs!$H$3:$H$156,0)</f>
        <v>29</v>
      </c>
      <c r="J26" s="63">
        <f t="shared" si="3"/>
        <v>0</v>
      </c>
      <c r="K26" s="63">
        <f t="shared" si="3"/>
        <v>0</v>
      </c>
      <c r="L26" s="63">
        <f t="shared" si="3"/>
        <v>0</v>
      </c>
      <c r="M26" s="63">
        <f t="shared" si="3"/>
        <v>0</v>
      </c>
      <c r="N26" s="63">
        <f t="shared" si="3"/>
        <v>0</v>
      </c>
      <c r="O26" s="63">
        <f t="shared" si="3"/>
        <v>0</v>
      </c>
      <c r="P26" s="63">
        <f t="shared" si="3"/>
        <v>0</v>
      </c>
      <c r="Q26" s="63">
        <f t="shared" si="3"/>
        <v>0</v>
      </c>
      <c r="R26" s="63">
        <f t="shared" si="3"/>
        <v>0</v>
      </c>
      <c r="S26" s="63">
        <f t="shared" si="3"/>
        <v>0</v>
      </c>
      <c r="T26" s="63">
        <f t="shared" si="3"/>
        <v>0</v>
      </c>
      <c r="U26" s="63">
        <f t="shared" si="3"/>
        <v>0</v>
      </c>
      <c r="V26" s="63">
        <f t="shared" si="3"/>
        <v>0</v>
      </c>
      <c r="W26" s="63">
        <f t="shared" si="3"/>
        <v>0</v>
      </c>
      <c r="X26" s="63">
        <f t="shared" si="3"/>
        <v>0</v>
      </c>
      <c r="Y26" s="63">
        <f t="shared" si="3"/>
        <v>0</v>
      </c>
      <c r="Z26" s="63">
        <f t="shared" si="2"/>
        <v>0</v>
      </c>
      <c r="AA26" s="63">
        <f t="shared" si="2"/>
        <v>0</v>
      </c>
      <c r="AB26" s="63">
        <f t="shared" si="2"/>
        <v>0</v>
      </c>
      <c r="AC26" s="63">
        <f t="shared" si="2"/>
        <v>0</v>
      </c>
      <c r="AD26" s="63">
        <f t="shared" si="2"/>
        <v>0</v>
      </c>
      <c r="AE26" s="63">
        <f t="shared" si="2"/>
        <v>0</v>
      </c>
      <c r="AF26" s="63">
        <f t="shared" si="2"/>
        <v>0</v>
      </c>
      <c r="AG26" s="63">
        <f t="shared" si="2"/>
        <v>0</v>
      </c>
      <c r="AH26" s="63">
        <f t="shared" si="2"/>
        <v>0</v>
      </c>
      <c r="AI26" s="63">
        <f t="shared" si="2"/>
        <v>0</v>
      </c>
      <c r="AJ26" s="63">
        <f t="shared" si="2"/>
        <v>0</v>
      </c>
      <c r="AK26" s="63">
        <f t="shared" si="2"/>
        <v>0</v>
      </c>
      <c r="AL26" s="63">
        <f t="shared" si="2"/>
        <v>0</v>
      </c>
      <c r="AM26" s="63">
        <f t="shared" si="2"/>
        <v>0</v>
      </c>
      <c r="AN26" s="63">
        <f t="shared" si="2"/>
        <v>0</v>
      </c>
    </row>
    <row r="27" spans="1:40" ht="14.25" customHeight="1" x14ac:dyDescent="0.2">
      <c r="A27" s="58">
        <v>26</v>
      </c>
      <c r="B27" s="59">
        <f>LARGE(Qualifs!$H$3:$H$156,A27)</f>
        <v>223.01714512290002</v>
      </c>
      <c r="C27" s="60">
        <f>INDEX(Qualifs!$I$3:$I$156,$H27)</f>
        <v>26</v>
      </c>
      <c r="D27" s="61" t="str">
        <f>INDEX(Qualifs!C$3:C$156,$H27)</f>
        <v>TAILLON ROMAIN</v>
      </c>
      <c r="E27" s="61" t="str">
        <f>INDEX(Qualifs!E$3:E$156,$H27)</f>
        <v>ASPTT La Sarbacane de Bessay</v>
      </c>
      <c r="F27" s="62">
        <f>INDEX(Qualifs!D$3:D$156,$H27)</f>
        <v>0</v>
      </c>
      <c r="G27" s="359">
        <f>INDEX(Qualifs!G$3:G$156,$H27)</f>
        <v>223.01714512000001</v>
      </c>
      <c r="H27" s="58">
        <f>MATCH(B27,Qualifs!$H$3:$H$156,0)</f>
        <v>27</v>
      </c>
      <c r="J27" s="63">
        <f t="shared" si="3"/>
        <v>0</v>
      </c>
      <c r="K27" s="63">
        <f t="shared" si="3"/>
        <v>0</v>
      </c>
      <c r="L27" s="63">
        <f t="shared" si="3"/>
        <v>0</v>
      </c>
      <c r="M27" s="63">
        <f t="shared" si="3"/>
        <v>0</v>
      </c>
      <c r="N27" s="63">
        <f t="shared" si="3"/>
        <v>0</v>
      </c>
      <c r="O27" s="63">
        <f t="shared" si="3"/>
        <v>0</v>
      </c>
      <c r="P27" s="63">
        <f t="shared" si="3"/>
        <v>0</v>
      </c>
      <c r="Q27" s="63">
        <f t="shared" si="3"/>
        <v>0</v>
      </c>
      <c r="R27" s="63">
        <f t="shared" si="3"/>
        <v>0</v>
      </c>
      <c r="S27" s="63">
        <f t="shared" si="3"/>
        <v>0</v>
      </c>
      <c r="T27" s="63">
        <f t="shared" si="3"/>
        <v>0</v>
      </c>
      <c r="U27" s="63">
        <f t="shared" si="3"/>
        <v>0</v>
      </c>
      <c r="V27" s="63">
        <f t="shared" si="3"/>
        <v>0</v>
      </c>
      <c r="W27" s="63">
        <f t="shared" si="3"/>
        <v>0</v>
      </c>
      <c r="X27" s="63">
        <f t="shared" si="3"/>
        <v>0</v>
      </c>
      <c r="Y27" s="63">
        <f t="shared" si="3"/>
        <v>0</v>
      </c>
      <c r="Z27" s="63">
        <f t="shared" si="2"/>
        <v>0</v>
      </c>
      <c r="AA27" s="63">
        <f t="shared" si="2"/>
        <v>0</v>
      </c>
      <c r="AB27" s="63">
        <f t="shared" si="2"/>
        <v>0</v>
      </c>
      <c r="AC27" s="63">
        <f t="shared" si="2"/>
        <v>0</v>
      </c>
      <c r="AD27" s="63">
        <f t="shared" si="2"/>
        <v>0</v>
      </c>
      <c r="AE27" s="63">
        <f t="shared" si="2"/>
        <v>0</v>
      </c>
      <c r="AF27" s="63">
        <f t="shared" si="2"/>
        <v>0</v>
      </c>
      <c r="AG27" s="63">
        <f t="shared" si="2"/>
        <v>0</v>
      </c>
      <c r="AH27" s="63">
        <f t="shared" si="2"/>
        <v>0</v>
      </c>
      <c r="AI27" s="63">
        <f t="shared" si="2"/>
        <v>0</v>
      </c>
      <c r="AJ27" s="63">
        <f t="shared" si="2"/>
        <v>0</v>
      </c>
      <c r="AK27" s="63">
        <f t="shared" si="2"/>
        <v>0</v>
      </c>
      <c r="AL27" s="63">
        <f t="shared" si="2"/>
        <v>0</v>
      </c>
      <c r="AM27" s="63">
        <f t="shared" si="2"/>
        <v>0</v>
      </c>
      <c r="AN27" s="63">
        <f t="shared" si="2"/>
        <v>0</v>
      </c>
    </row>
    <row r="28" spans="1:40" ht="14.25" customHeight="1" x14ac:dyDescent="0.2">
      <c r="A28" s="58">
        <v>27</v>
      </c>
      <c r="B28" s="59">
        <f>LARGE(Qualifs!$H$3:$H$156,A28)</f>
        <v>222.01608320260002</v>
      </c>
      <c r="C28" s="60">
        <f>INDEX(Qualifs!$I$3:$I$156,$H28)</f>
        <v>27</v>
      </c>
      <c r="D28" s="61" t="str">
        <f>INDEX(Qualifs!C$3:C$156,$H28)</f>
        <v>DURAND ERIC</v>
      </c>
      <c r="E28" s="61" t="str">
        <f>INDEX(Qualifs!E$3:E$156,$H28)</f>
        <v>ASEI SPORTS</v>
      </c>
      <c r="F28" s="62">
        <f>INDEX(Qualifs!D$3:D$156,$H28)</f>
        <v>0</v>
      </c>
      <c r="G28" s="359">
        <f>INDEX(Qualifs!G$3:G$156,$H28)</f>
        <v>222.01608320100001</v>
      </c>
      <c r="H28" s="58">
        <f>MATCH(B28,Qualifs!$H$3:$H$156,0)</f>
        <v>14</v>
      </c>
      <c r="J28" s="63">
        <f t="shared" si="3"/>
        <v>0</v>
      </c>
      <c r="K28" s="63">
        <f t="shared" si="3"/>
        <v>0</v>
      </c>
      <c r="L28" s="63">
        <f t="shared" si="3"/>
        <v>0</v>
      </c>
      <c r="M28" s="63">
        <f t="shared" si="3"/>
        <v>0</v>
      </c>
      <c r="N28" s="63">
        <f t="shared" si="3"/>
        <v>0</v>
      </c>
      <c r="O28" s="63">
        <f t="shared" si="3"/>
        <v>0</v>
      </c>
      <c r="P28" s="63">
        <f t="shared" si="3"/>
        <v>0</v>
      </c>
      <c r="Q28" s="63">
        <f t="shared" si="3"/>
        <v>0</v>
      </c>
      <c r="R28" s="63">
        <f t="shared" si="3"/>
        <v>0</v>
      </c>
      <c r="S28" s="63">
        <f t="shared" si="3"/>
        <v>0</v>
      </c>
      <c r="T28" s="63">
        <f t="shared" si="3"/>
        <v>0</v>
      </c>
      <c r="U28" s="63">
        <f t="shared" si="3"/>
        <v>0</v>
      </c>
      <c r="V28" s="63">
        <f t="shared" si="3"/>
        <v>0</v>
      </c>
      <c r="W28" s="63">
        <f t="shared" si="3"/>
        <v>0</v>
      </c>
      <c r="X28" s="63">
        <f t="shared" si="3"/>
        <v>0</v>
      </c>
      <c r="Y28" s="63">
        <f t="shared" si="3"/>
        <v>0</v>
      </c>
      <c r="Z28" s="63">
        <f t="shared" si="2"/>
        <v>0</v>
      </c>
      <c r="AA28" s="63">
        <f t="shared" si="2"/>
        <v>0</v>
      </c>
      <c r="AB28" s="63">
        <f t="shared" si="2"/>
        <v>0</v>
      </c>
      <c r="AC28" s="63">
        <f t="shared" si="2"/>
        <v>0</v>
      </c>
      <c r="AD28" s="63">
        <f t="shared" si="2"/>
        <v>0</v>
      </c>
      <c r="AE28" s="63">
        <f t="shared" si="2"/>
        <v>0</v>
      </c>
      <c r="AF28" s="63">
        <f t="shared" si="2"/>
        <v>0</v>
      </c>
      <c r="AG28" s="63">
        <f t="shared" si="2"/>
        <v>0</v>
      </c>
      <c r="AH28" s="63">
        <f t="shared" si="2"/>
        <v>0</v>
      </c>
      <c r="AI28" s="63">
        <f t="shared" si="2"/>
        <v>0</v>
      </c>
      <c r="AJ28" s="63">
        <f t="shared" si="2"/>
        <v>0</v>
      </c>
      <c r="AK28" s="63">
        <f t="shared" si="2"/>
        <v>0</v>
      </c>
      <c r="AL28" s="63">
        <f t="shared" si="2"/>
        <v>0</v>
      </c>
      <c r="AM28" s="63">
        <f t="shared" si="2"/>
        <v>0</v>
      </c>
      <c r="AN28" s="63">
        <f t="shared" si="2"/>
        <v>0</v>
      </c>
    </row>
    <row r="29" spans="1:40" ht="14.25" customHeight="1" x14ac:dyDescent="0.2">
      <c r="A29" s="58">
        <v>28</v>
      </c>
      <c r="B29" s="59">
        <f>LARGE(Qualifs!$H$3:$H$156,A29)</f>
        <v>218.02508220180999</v>
      </c>
      <c r="C29" s="60">
        <f>INDEX(Qualifs!$I$3:$I$156,$H29)</f>
        <v>28</v>
      </c>
      <c r="D29" s="61" t="str">
        <f>INDEX(Qualifs!C$3:C$156,$H29)</f>
        <v>LE LOU NATHALIE</v>
      </c>
      <c r="E29" s="61" t="str">
        <f>INDEX(Qualifs!E$3:E$156,$H29)</f>
        <v>Sports Défi Besançon</v>
      </c>
      <c r="F29" s="62">
        <f>INDEX(Qualifs!D$3:D$156,$H29)</f>
        <v>0</v>
      </c>
      <c r="G29" s="359">
        <f>INDEX(Qualifs!G$3:G$156,$H29)</f>
        <v>218.02508220101001</v>
      </c>
      <c r="H29" s="58">
        <f>MATCH(B29,Qualifs!$H$3:$H$156,0)</f>
        <v>6</v>
      </c>
      <c r="J29" s="63">
        <f t="shared" si="3"/>
        <v>0</v>
      </c>
      <c r="K29" s="63">
        <f t="shared" si="3"/>
        <v>0</v>
      </c>
      <c r="L29" s="63">
        <f t="shared" si="3"/>
        <v>0</v>
      </c>
      <c r="M29" s="63">
        <f t="shared" si="3"/>
        <v>0</v>
      </c>
      <c r="N29" s="63">
        <f t="shared" si="3"/>
        <v>0</v>
      </c>
      <c r="O29" s="63">
        <f t="shared" si="3"/>
        <v>0</v>
      </c>
      <c r="P29" s="63">
        <f t="shared" si="3"/>
        <v>0</v>
      </c>
      <c r="Q29" s="63">
        <f t="shared" si="3"/>
        <v>0</v>
      </c>
      <c r="R29" s="63">
        <f t="shared" si="3"/>
        <v>0</v>
      </c>
      <c r="S29" s="63">
        <f t="shared" si="3"/>
        <v>0</v>
      </c>
      <c r="T29" s="63">
        <f t="shared" si="3"/>
        <v>0</v>
      </c>
      <c r="U29" s="63">
        <f t="shared" si="3"/>
        <v>0</v>
      </c>
      <c r="V29" s="63">
        <f t="shared" si="3"/>
        <v>0</v>
      </c>
      <c r="W29" s="63">
        <f t="shared" si="3"/>
        <v>0</v>
      </c>
      <c r="X29" s="63">
        <f t="shared" si="3"/>
        <v>0</v>
      </c>
      <c r="Y29" s="63">
        <f t="shared" si="3"/>
        <v>0</v>
      </c>
      <c r="Z29" s="63">
        <f t="shared" si="2"/>
        <v>0</v>
      </c>
      <c r="AA29" s="63">
        <f t="shared" si="2"/>
        <v>0</v>
      </c>
      <c r="AB29" s="63">
        <f t="shared" si="2"/>
        <v>0</v>
      </c>
      <c r="AC29" s="63">
        <f t="shared" si="2"/>
        <v>0</v>
      </c>
      <c r="AD29" s="63">
        <f t="shared" si="2"/>
        <v>0</v>
      </c>
      <c r="AE29" s="63">
        <f t="shared" si="2"/>
        <v>0</v>
      </c>
      <c r="AF29" s="63">
        <f t="shared" si="2"/>
        <v>0</v>
      </c>
      <c r="AG29" s="63">
        <f t="shared" si="2"/>
        <v>0</v>
      </c>
      <c r="AH29" s="63">
        <f t="shared" si="2"/>
        <v>0</v>
      </c>
      <c r="AI29" s="63">
        <f t="shared" si="2"/>
        <v>0</v>
      </c>
      <c r="AJ29" s="63">
        <f t="shared" si="2"/>
        <v>0</v>
      </c>
      <c r="AK29" s="63">
        <f t="shared" si="2"/>
        <v>0</v>
      </c>
      <c r="AL29" s="63">
        <f t="shared" si="2"/>
        <v>0</v>
      </c>
      <c r="AM29" s="63">
        <f t="shared" si="2"/>
        <v>0</v>
      </c>
      <c r="AN29" s="63">
        <f t="shared" si="2"/>
        <v>0</v>
      </c>
    </row>
    <row r="30" spans="1:40" ht="14.25" customHeight="1" x14ac:dyDescent="0.2">
      <c r="A30" s="58">
        <v>29</v>
      </c>
      <c r="B30" s="59">
        <f>LARGE(Qualifs!$H$3:$H$156,A30)</f>
        <v>211.01693522349998</v>
      </c>
      <c r="C30" s="60">
        <f>INDEX(Qualifs!$I$3:$I$156,$H30)</f>
        <v>29</v>
      </c>
      <c r="D30" s="61" t="str">
        <f>INDEX(Qualifs!C$3:C$156,$H30)</f>
        <v>DINOUARD MICKAEL</v>
      </c>
      <c r="E30" s="61" t="str">
        <f>INDEX(Qualifs!E$3:E$156,$H30)</f>
        <v>IMC'S</v>
      </c>
      <c r="F30" s="62">
        <f>INDEX(Qualifs!D$3:D$156,$H30)</f>
        <v>0</v>
      </c>
      <c r="G30" s="359">
        <f>INDEX(Qualifs!G$3:G$156,$H30)</f>
        <v>211.01693522199997</v>
      </c>
      <c r="H30" s="58">
        <f>MATCH(B30,Qualifs!$H$3:$H$156,0)</f>
        <v>13</v>
      </c>
      <c r="J30" s="63">
        <f t="shared" si="3"/>
        <v>0</v>
      </c>
      <c r="K30" s="63">
        <f t="shared" si="3"/>
        <v>0</v>
      </c>
      <c r="L30" s="63">
        <f t="shared" si="3"/>
        <v>0</v>
      </c>
      <c r="M30" s="63">
        <f t="shared" si="3"/>
        <v>0</v>
      </c>
      <c r="N30" s="63">
        <f t="shared" si="3"/>
        <v>0</v>
      </c>
      <c r="O30" s="63">
        <f t="shared" si="3"/>
        <v>0</v>
      </c>
      <c r="P30" s="63">
        <f t="shared" si="3"/>
        <v>0</v>
      </c>
      <c r="Q30" s="63">
        <f t="shared" si="3"/>
        <v>0</v>
      </c>
      <c r="R30" s="63">
        <f t="shared" si="3"/>
        <v>0</v>
      </c>
      <c r="S30" s="63">
        <f t="shared" si="3"/>
        <v>0</v>
      </c>
      <c r="T30" s="63">
        <f t="shared" si="3"/>
        <v>0</v>
      </c>
      <c r="U30" s="63">
        <f t="shared" si="3"/>
        <v>0</v>
      </c>
      <c r="V30" s="63">
        <f t="shared" si="3"/>
        <v>0</v>
      </c>
      <c r="W30" s="63">
        <f t="shared" si="3"/>
        <v>0</v>
      </c>
      <c r="X30" s="63">
        <f t="shared" si="3"/>
        <v>0</v>
      </c>
      <c r="Y30" s="63">
        <f t="shared" si="3"/>
        <v>0</v>
      </c>
      <c r="Z30" s="63">
        <f t="shared" si="2"/>
        <v>0</v>
      </c>
      <c r="AA30" s="63">
        <f t="shared" si="2"/>
        <v>0</v>
      </c>
      <c r="AB30" s="63">
        <f t="shared" si="2"/>
        <v>0</v>
      </c>
      <c r="AC30" s="63">
        <f t="shared" si="2"/>
        <v>0</v>
      </c>
      <c r="AD30" s="63">
        <f t="shared" si="2"/>
        <v>0</v>
      </c>
      <c r="AE30" s="63">
        <f t="shared" si="2"/>
        <v>0</v>
      </c>
      <c r="AF30" s="63">
        <f t="shared" si="2"/>
        <v>0</v>
      </c>
      <c r="AG30" s="63">
        <f t="shared" si="2"/>
        <v>0</v>
      </c>
      <c r="AH30" s="63">
        <f t="shared" si="2"/>
        <v>0</v>
      </c>
      <c r="AI30" s="63">
        <f t="shared" si="2"/>
        <v>0</v>
      </c>
      <c r="AJ30" s="63">
        <f t="shared" si="2"/>
        <v>0</v>
      </c>
      <c r="AK30" s="63">
        <f t="shared" si="2"/>
        <v>0</v>
      </c>
      <c r="AL30" s="63">
        <f t="shared" si="2"/>
        <v>0</v>
      </c>
      <c r="AM30" s="63">
        <f t="shared" si="2"/>
        <v>0</v>
      </c>
      <c r="AN30" s="63">
        <f t="shared" si="2"/>
        <v>0</v>
      </c>
    </row>
    <row r="31" spans="1:40" ht="14.25" customHeight="1" x14ac:dyDescent="0.2">
      <c r="A31" s="58">
        <v>30</v>
      </c>
      <c r="B31" s="59">
        <f>LARGE(Qualifs!$H$3:$H$156,A31)</f>
        <v>211.01585630629998</v>
      </c>
      <c r="C31" s="60">
        <f>INDEX(Qualifs!$I$3:$I$156,$H31)</f>
        <v>30</v>
      </c>
      <c r="D31" s="61" t="str">
        <f>INDEX(Qualifs!C$3:C$156,$H31)</f>
        <v>LAMONZIE JACQUELINE</v>
      </c>
      <c r="E31" s="61" t="str">
        <f>INDEX(Qualifs!E$3:E$156,$H31)</f>
        <v>colomiers handisport</v>
      </c>
      <c r="F31" s="62">
        <f>INDEX(Qualifs!D$3:D$156,$H31)</f>
        <v>0</v>
      </c>
      <c r="G31" s="359">
        <f>INDEX(Qualifs!G$3:G$156,$H31)</f>
        <v>211.01585630199997</v>
      </c>
      <c r="H31" s="58">
        <f>MATCH(B31,Qualifs!$H$3:$H$156,0)</f>
        <v>41</v>
      </c>
      <c r="J31" s="63">
        <f t="shared" si="3"/>
        <v>0</v>
      </c>
      <c r="K31" s="63">
        <f t="shared" si="3"/>
        <v>0</v>
      </c>
      <c r="L31" s="63">
        <f t="shared" si="3"/>
        <v>0</v>
      </c>
      <c r="M31" s="63">
        <f t="shared" si="3"/>
        <v>0</v>
      </c>
      <c r="N31" s="63">
        <f t="shared" si="3"/>
        <v>0</v>
      </c>
      <c r="O31" s="63">
        <f t="shared" si="3"/>
        <v>0</v>
      </c>
      <c r="P31" s="63">
        <f t="shared" si="3"/>
        <v>0</v>
      </c>
      <c r="Q31" s="63">
        <f t="shared" si="3"/>
        <v>0</v>
      </c>
      <c r="R31" s="63">
        <f t="shared" si="3"/>
        <v>0</v>
      </c>
      <c r="S31" s="63">
        <f t="shared" si="3"/>
        <v>0</v>
      </c>
      <c r="T31" s="63">
        <f t="shared" si="3"/>
        <v>0</v>
      </c>
      <c r="U31" s="63">
        <f t="shared" si="3"/>
        <v>0</v>
      </c>
      <c r="V31" s="63">
        <f t="shared" si="3"/>
        <v>0</v>
      </c>
      <c r="W31" s="63">
        <f t="shared" si="3"/>
        <v>0</v>
      </c>
      <c r="X31" s="63">
        <f t="shared" si="3"/>
        <v>0</v>
      </c>
      <c r="Y31" s="63">
        <f t="shared" si="3"/>
        <v>0</v>
      </c>
      <c r="Z31" s="63">
        <f t="shared" si="2"/>
        <v>0</v>
      </c>
      <c r="AA31" s="63">
        <f t="shared" si="2"/>
        <v>0</v>
      </c>
      <c r="AB31" s="63">
        <f t="shared" si="2"/>
        <v>0</v>
      </c>
      <c r="AC31" s="63">
        <f t="shared" si="2"/>
        <v>0</v>
      </c>
      <c r="AD31" s="63">
        <f t="shared" si="2"/>
        <v>0</v>
      </c>
      <c r="AE31" s="63">
        <f t="shared" si="2"/>
        <v>0</v>
      </c>
      <c r="AF31" s="63">
        <f t="shared" si="2"/>
        <v>0</v>
      </c>
      <c r="AG31" s="63">
        <f t="shared" si="2"/>
        <v>0</v>
      </c>
      <c r="AH31" s="63">
        <f t="shared" si="2"/>
        <v>0</v>
      </c>
      <c r="AI31" s="63">
        <f t="shared" si="2"/>
        <v>0</v>
      </c>
      <c r="AJ31" s="63">
        <f t="shared" si="2"/>
        <v>0</v>
      </c>
      <c r="AK31" s="63">
        <f t="shared" si="2"/>
        <v>0</v>
      </c>
      <c r="AL31" s="63">
        <f t="shared" si="2"/>
        <v>0</v>
      </c>
      <c r="AM31" s="63">
        <f t="shared" si="2"/>
        <v>0</v>
      </c>
      <c r="AN31" s="63">
        <f t="shared" si="2"/>
        <v>0</v>
      </c>
    </row>
    <row r="32" spans="1:40" ht="14.25" customHeight="1" x14ac:dyDescent="0.2">
      <c r="A32" s="58">
        <v>31</v>
      </c>
      <c r="B32" s="59">
        <f>LARGE(Qualifs!$H$3:$H$156,A32)</f>
        <v>208.00599220480996</v>
      </c>
      <c r="C32" s="60">
        <f>INDEX(Qualifs!$I$3:$I$156,$H32)</f>
        <v>31</v>
      </c>
      <c r="D32" s="61" t="str">
        <f>INDEX(Qualifs!C$3:C$156,$H32)</f>
        <v>DECRIEM ANDRE</v>
      </c>
      <c r="E32" s="61" t="str">
        <f>INDEX(Qualifs!E$3:E$156,$H32)</f>
        <v>asv foyer des salines</v>
      </c>
      <c r="F32" s="62">
        <f>INDEX(Qualifs!D$3:D$156,$H32)</f>
        <v>0</v>
      </c>
      <c r="G32" s="359">
        <f>INDEX(Qualifs!G$3:G$156,$H32)</f>
        <v>208.00599220110996</v>
      </c>
      <c r="H32" s="58">
        <f>MATCH(B32,Qualifs!$H$3:$H$156,0)</f>
        <v>35</v>
      </c>
      <c r="J32" s="63">
        <f t="shared" si="3"/>
        <v>0</v>
      </c>
      <c r="K32" s="63">
        <f t="shared" si="3"/>
        <v>0</v>
      </c>
      <c r="L32" s="63">
        <f t="shared" si="3"/>
        <v>0</v>
      </c>
      <c r="M32" s="63">
        <f t="shared" si="3"/>
        <v>0</v>
      </c>
      <c r="N32" s="63">
        <f t="shared" si="3"/>
        <v>0</v>
      </c>
      <c r="O32" s="63">
        <f t="shared" si="3"/>
        <v>0</v>
      </c>
      <c r="P32" s="63">
        <f t="shared" si="3"/>
        <v>0</v>
      </c>
      <c r="Q32" s="63">
        <f t="shared" si="3"/>
        <v>0</v>
      </c>
      <c r="R32" s="63">
        <f t="shared" si="3"/>
        <v>0</v>
      </c>
      <c r="S32" s="63">
        <f t="shared" si="3"/>
        <v>0</v>
      </c>
      <c r="T32" s="63">
        <f t="shared" si="3"/>
        <v>0</v>
      </c>
      <c r="U32" s="63">
        <f t="shared" si="3"/>
        <v>0</v>
      </c>
      <c r="V32" s="63">
        <f t="shared" si="3"/>
        <v>0</v>
      </c>
      <c r="W32" s="63">
        <f t="shared" si="3"/>
        <v>0</v>
      </c>
      <c r="X32" s="63">
        <f t="shared" si="3"/>
        <v>0</v>
      </c>
      <c r="Y32" s="63">
        <f t="shared" si="3"/>
        <v>0</v>
      </c>
      <c r="Z32" s="63">
        <f t="shared" si="2"/>
        <v>0</v>
      </c>
      <c r="AA32" s="63">
        <f t="shared" si="2"/>
        <v>0</v>
      </c>
      <c r="AB32" s="63">
        <f t="shared" si="2"/>
        <v>0</v>
      </c>
      <c r="AC32" s="63">
        <f t="shared" si="2"/>
        <v>0</v>
      </c>
      <c r="AD32" s="63">
        <f t="shared" si="2"/>
        <v>0</v>
      </c>
      <c r="AE32" s="63">
        <f t="shared" si="2"/>
        <v>0</v>
      </c>
      <c r="AF32" s="63">
        <f t="shared" si="2"/>
        <v>0</v>
      </c>
      <c r="AG32" s="63">
        <f t="shared" si="2"/>
        <v>0</v>
      </c>
      <c r="AH32" s="63">
        <f t="shared" si="2"/>
        <v>0</v>
      </c>
      <c r="AI32" s="63">
        <f t="shared" si="2"/>
        <v>0</v>
      </c>
      <c r="AJ32" s="63">
        <f t="shared" si="2"/>
        <v>0</v>
      </c>
      <c r="AK32" s="63">
        <f t="shared" si="2"/>
        <v>0</v>
      </c>
      <c r="AL32" s="63">
        <f t="shared" si="2"/>
        <v>0</v>
      </c>
      <c r="AM32" s="63">
        <f t="shared" si="2"/>
        <v>0</v>
      </c>
      <c r="AN32" s="63">
        <f t="shared" si="2"/>
        <v>0</v>
      </c>
    </row>
    <row r="33" spans="1:40" ht="14.25" customHeight="1" x14ac:dyDescent="0.2">
      <c r="A33" s="58">
        <v>32</v>
      </c>
      <c r="B33" s="59">
        <f>LARGE(Qualifs!$H$3:$H$156,A33)</f>
        <v>200.00465852420001</v>
      </c>
      <c r="C33" s="60">
        <f>INDEX(Qualifs!$I$3:$I$156,$H33)</f>
        <v>32</v>
      </c>
      <c r="D33" s="61" t="str">
        <f>INDEX(Qualifs!C$3:C$156,$H33)</f>
        <v>BOULLIER ALETHEA</v>
      </c>
      <c r="E33" s="61" t="str">
        <f>INDEX(Qualifs!E$3:E$156,$H33)</f>
        <v>Association Sportive et Culturelle l'Etincelle</v>
      </c>
      <c r="F33" s="62">
        <f>INDEX(Qualifs!D$3:D$156,$H33)</f>
        <v>0</v>
      </c>
      <c r="G33" s="359">
        <f>INDEX(Qualifs!G$3:G$156,$H33)</f>
        <v>200.00465852000002</v>
      </c>
      <c r="H33" s="58">
        <f>MATCH(B33,Qualifs!$H$3:$H$156,0)</f>
        <v>40</v>
      </c>
      <c r="J33" s="63">
        <f t="shared" si="3"/>
        <v>0</v>
      </c>
      <c r="K33" s="63">
        <f t="shared" si="3"/>
        <v>0</v>
      </c>
      <c r="L33" s="63">
        <f t="shared" si="3"/>
        <v>0</v>
      </c>
      <c r="M33" s="63">
        <f t="shared" si="3"/>
        <v>0</v>
      </c>
      <c r="N33" s="63">
        <f t="shared" si="3"/>
        <v>0</v>
      </c>
      <c r="O33" s="63">
        <f t="shared" si="3"/>
        <v>0</v>
      </c>
      <c r="P33" s="63">
        <f t="shared" si="3"/>
        <v>0</v>
      </c>
      <c r="Q33" s="63">
        <f t="shared" si="3"/>
        <v>0</v>
      </c>
      <c r="R33" s="63">
        <f t="shared" si="3"/>
        <v>0</v>
      </c>
      <c r="S33" s="63">
        <f t="shared" si="3"/>
        <v>0</v>
      </c>
      <c r="T33" s="63">
        <f t="shared" si="3"/>
        <v>0</v>
      </c>
      <c r="U33" s="63">
        <f t="shared" si="3"/>
        <v>0</v>
      </c>
      <c r="V33" s="63">
        <f t="shared" si="3"/>
        <v>0</v>
      </c>
      <c r="W33" s="63">
        <f t="shared" si="3"/>
        <v>0</v>
      </c>
      <c r="X33" s="63">
        <f t="shared" si="3"/>
        <v>0</v>
      </c>
      <c r="Y33" s="63">
        <f t="shared" ref="Y33:AN48" si="4">IF($E33=Y$1,$G33,0)</f>
        <v>0</v>
      </c>
      <c r="Z33" s="63">
        <f t="shared" si="4"/>
        <v>0</v>
      </c>
      <c r="AA33" s="63">
        <f t="shared" si="4"/>
        <v>0</v>
      </c>
      <c r="AB33" s="63">
        <f t="shared" si="4"/>
        <v>0</v>
      </c>
      <c r="AC33" s="63">
        <f t="shared" si="4"/>
        <v>0</v>
      </c>
      <c r="AD33" s="63">
        <f t="shared" si="4"/>
        <v>0</v>
      </c>
      <c r="AE33" s="63">
        <f t="shared" si="4"/>
        <v>0</v>
      </c>
      <c r="AF33" s="63">
        <f t="shared" si="4"/>
        <v>0</v>
      </c>
      <c r="AG33" s="63">
        <f t="shared" si="4"/>
        <v>0</v>
      </c>
      <c r="AH33" s="63">
        <f t="shared" si="4"/>
        <v>0</v>
      </c>
      <c r="AI33" s="63">
        <f t="shared" si="4"/>
        <v>0</v>
      </c>
      <c r="AJ33" s="63">
        <f t="shared" si="4"/>
        <v>0</v>
      </c>
      <c r="AK33" s="63">
        <f t="shared" si="4"/>
        <v>0</v>
      </c>
      <c r="AL33" s="63">
        <f t="shared" si="4"/>
        <v>0</v>
      </c>
      <c r="AM33" s="63">
        <f t="shared" si="4"/>
        <v>0</v>
      </c>
      <c r="AN33" s="63">
        <f t="shared" si="4"/>
        <v>0</v>
      </c>
    </row>
    <row r="34" spans="1:40" ht="14.25" customHeight="1" x14ac:dyDescent="0.2">
      <c r="A34" s="58">
        <v>33</v>
      </c>
      <c r="B34" s="59">
        <f>LARGE(Qualifs!$H$3:$H$156,A34)</f>
        <v>198.00627770449998</v>
      </c>
      <c r="C34" s="60">
        <f>INDEX(Qualifs!$I$3:$I$156,$H34)</f>
        <v>33</v>
      </c>
      <c r="D34" s="61" t="str">
        <f>INDEX(Qualifs!C$3:C$156,$H34)</f>
        <v>JEAN LOVE</v>
      </c>
      <c r="E34" s="61" t="str">
        <f>INDEX(Qualifs!E$3:E$156,$H34)</f>
        <v>Handi Olympique Omnisports (H2O)</v>
      </c>
      <c r="F34" s="62">
        <f>INDEX(Qualifs!D$3:D$156,$H34)</f>
        <v>0</v>
      </c>
      <c r="G34" s="359">
        <f>INDEX(Qualifs!G$3:G$156,$H34)</f>
        <v>198.00627770009999</v>
      </c>
      <c r="H34" s="58">
        <f>MATCH(B34,Qualifs!$H$3:$H$156,0)</f>
        <v>42</v>
      </c>
      <c r="J34" s="63">
        <f t="shared" ref="J34:Y49" si="5">IF($E34=J$1,$G34,0)</f>
        <v>0</v>
      </c>
      <c r="K34" s="63">
        <f t="shared" si="5"/>
        <v>0</v>
      </c>
      <c r="L34" s="63">
        <f t="shared" si="5"/>
        <v>0</v>
      </c>
      <c r="M34" s="63">
        <f t="shared" si="5"/>
        <v>0</v>
      </c>
      <c r="N34" s="63">
        <f t="shared" si="5"/>
        <v>0</v>
      </c>
      <c r="O34" s="63">
        <f t="shared" si="5"/>
        <v>0</v>
      </c>
      <c r="P34" s="63">
        <f t="shared" si="5"/>
        <v>0</v>
      </c>
      <c r="Q34" s="63">
        <f t="shared" si="5"/>
        <v>0</v>
      </c>
      <c r="R34" s="63">
        <f t="shared" si="5"/>
        <v>0</v>
      </c>
      <c r="S34" s="63">
        <f t="shared" si="5"/>
        <v>0</v>
      </c>
      <c r="T34" s="63">
        <f t="shared" si="5"/>
        <v>0</v>
      </c>
      <c r="U34" s="63">
        <f t="shared" si="5"/>
        <v>0</v>
      </c>
      <c r="V34" s="63">
        <f t="shared" si="5"/>
        <v>0</v>
      </c>
      <c r="W34" s="63">
        <f t="shared" si="5"/>
        <v>0</v>
      </c>
      <c r="X34" s="63">
        <f t="shared" si="5"/>
        <v>0</v>
      </c>
      <c r="Y34" s="63">
        <f t="shared" si="5"/>
        <v>0</v>
      </c>
      <c r="Z34" s="63">
        <f t="shared" si="4"/>
        <v>0</v>
      </c>
      <c r="AA34" s="63">
        <f t="shared" si="4"/>
        <v>0</v>
      </c>
      <c r="AB34" s="63">
        <f t="shared" si="4"/>
        <v>0</v>
      </c>
      <c r="AC34" s="63">
        <f t="shared" si="4"/>
        <v>0</v>
      </c>
      <c r="AD34" s="63">
        <f t="shared" si="4"/>
        <v>0</v>
      </c>
      <c r="AE34" s="63">
        <f t="shared" si="4"/>
        <v>0</v>
      </c>
      <c r="AF34" s="63">
        <f t="shared" si="4"/>
        <v>0</v>
      </c>
      <c r="AG34" s="63">
        <f t="shared" si="4"/>
        <v>0</v>
      </c>
      <c r="AH34" s="63">
        <f t="shared" si="4"/>
        <v>0</v>
      </c>
      <c r="AI34" s="63">
        <f t="shared" si="4"/>
        <v>0</v>
      </c>
      <c r="AJ34" s="63">
        <f t="shared" si="4"/>
        <v>0</v>
      </c>
      <c r="AK34" s="63">
        <f t="shared" si="4"/>
        <v>0</v>
      </c>
      <c r="AL34" s="63">
        <f t="shared" si="4"/>
        <v>0</v>
      </c>
      <c r="AM34" s="63">
        <f t="shared" si="4"/>
        <v>0</v>
      </c>
      <c r="AN34" s="63">
        <f t="shared" si="4"/>
        <v>0</v>
      </c>
    </row>
    <row r="35" spans="1:40" ht="14.25" customHeight="1" x14ac:dyDescent="0.2">
      <c r="A35" s="58">
        <v>34</v>
      </c>
      <c r="B35" s="59">
        <f>LARGE(Qualifs!$H$3:$H$156,A35)</f>
        <v>198.00468711580001</v>
      </c>
      <c r="C35" s="60">
        <f>INDEX(Qualifs!$I$3:$I$156,$H35)</f>
        <v>34</v>
      </c>
      <c r="D35" s="61" t="str">
        <f>INDEX(Qualifs!C$3:C$156,$H35)</f>
        <v>NOIZET TONY</v>
      </c>
      <c r="E35" s="61" t="str">
        <f>INDEX(Qualifs!E$3:E$156,$H35)</f>
        <v>REIMS HANDISPORT</v>
      </c>
      <c r="F35" s="62">
        <f>INDEX(Qualifs!D$3:D$156,$H35)</f>
        <v>0</v>
      </c>
      <c r="G35" s="359">
        <f>INDEX(Qualifs!G$3:G$156,$H35)</f>
        <v>198.00468711120001</v>
      </c>
      <c r="H35" s="58">
        <f>MATCH(B35,Qualifs!$H$3:$H$156,0)</f>
        <v>44</v>
      </c>
      <c r="J35" s="63">
        <f t="shared" si="5"/>
        <v>0</v>
      </c>
      <c r="K35" s="63">
        <f t="shared" si="5"/>
        <v>0</v>
      </c>
      <c r="L35" s="63">
        <f t="shared" si="5"/>
        <v>0</v>
      </c>
      <c r="M35" s="63">
        <f t="shared" si="5"/>
        <v>0</v>
      </c>
      <c r="N35" s="63">
        <f t="shared" si="5"/>
        <v>0</v>
      </c>
      <c r="O35" s="63">
        <f t="shared" si="5"/>
        <v>0</v>
      </c>
      <c r="P35" s="63">
        <f t="shared" si="5"/>
        <v>0</v>
      </c>
      <c r="Q35" s="63">
        <f t="shared" si="5"/>
        <v>0</v>
      </c>
      <c r="R35" s="63">
        <f t="shared" si="5"/>
        <v>0</v>
      </c>
      <c r="S35" s="63">
        <f t="shared" si="5"/>
        <v>0</v>
      </c>
      <c r="T35" s="63">
        <f t="shared" si="5"/>
        <v>0</v>
      </c>
      <c r="U35" s="63">
        <f t="shared" si="5"/>
        <v>0</v>
      </c>
      <c r="V35" s="63">
        <f t="shared" si="5"/>
        <v>0</v>
      </c>
      <c r="W35" s="63">
        <f t="shared" si="5"/>
        <v>0</v>
      </c>
      <c r="X35" s="63">
        <f t="shared" si="5"/>
        <v>0</v>
      </c>
      <c r="Y35" s="63">
        <f t="shared" si="5"/>
        <v>0</v>
      </c>
      <c r="Z35" s="63">
        <f t="shared" si="4"/>
        <v>0</v>
      </c>
      <c r="AA35" s="63">
        <f t="shared" si="4"/>
        <v>0</v>
      </c>
      <c r="AB35" s="63">
        <f t="shared" si="4"/>
        <v>0</v>
      </c>
      <c r="AC35" s="63">
        <f t="shared" si="4"/>
        <v>0</v>
      </c>
      <c r="AD35" s="63">
        <f t="shared" si="4"/>
        <v>0</v>
      </c>
      <c r="AE35" s="63">
        <f t="shared" si="4"/>
        <v>0</v>
      </c>
      <c r="AF35" s="63">
        <f t="shared" si="4"/>
        <v>0</v>
      </c>
      <c r="AG35" s="63">
        <f t="shared" si="4"/>
        <v>0</v>
      </c>
      <c r="AH35" s="63">
        <f t="shared" si="4"/>
        <v>0</v>
      </c>
      <c r="AI35" s="63">
        <f t="shared" si="4"/>
        <v>0</v>
      </c>
      <c r="AJ35" s="63">
        <f t="shared" si="4"/>
        <v>0</v>
      </c>
      <c r="AK35" s="63">
        <f t="shared" si="4"/>
        <v>0</v>
      </c>
      <c r="AL35" s="63">
        <f t="shared" si="4"/>
        <v>0</v>
      </c>
      <c r="AM35" s="63">
        <f t="shared" si="4"/>
        <v>0</v>
      </c>
      <c r="AN35" s="63">
        <f t="shared" si="4"/>
        <v>0</v>
      </c>
    </row>
    <row r="36" spans="1:40" ht="14.25" customHeight="1" x14ac:dyDescent="0.2">
      <c r="A36" s="58">
        <v>35</v>
      </c>
      <c r="B36" s="59">
        <f>LARGE(Qualifs!$H$3:$H$156,A36)</f>
        <v>197.01753345499998</v>
      </c>
      <c r="C36" s="60">
        <f>INDEX(Qualifs!$I$3:$I$156,$H36)</f>
        <v>35</v>
      </c>
      <c r="D36" s="61" t="str">
        <f>INDEX(Qualifs!C$3:C$156,$H36)</f>
        <v>TRAORE ZOUMANA</v>
      </c>
      <c r="E36" s="61" t="str">
        <f>INDEX(Qualifs!E$3:E$156,$H36)</f>
        <v>IMC'S</v>
      </c>
      <c r="F36" s="62">
        <f>INDEX(Qualifs!D$3:D$156,$H36)</f>
        <v>0</v>
      </c>
      <c r="G36" s="359">
        <f>INDEX(Qualifs!G$3:G$156,$H36)</f>
        <v>197.01753345109998</v>
      </c>
      <c r="H36" s="58">
        <f>MATCH(B36,Qualifs!$H$3:$H$156,0)</f>
        <v>37</v>
      </c>
      <c r="J36" s="63">
        <f t="shared" si="5"/>
        <v>0</v>
      </c>
      <c r="K36" s="63">
        <f t="shared" si="5"/>
        <v>0</v>
      </c>
      <c r="L36" s="63">
        <f t="shared" si="5"/>
        <v>0</v>
      </c>
      <c r="M36" s="63">
        <f t="shared" si="5"/>
        <v>0</v>
      </c>
      <c r="N36" s="63">
        <f t="shared" si="5"/>
        <v>0</v>
      </c>
      <c r="O36" s="63">
        <f t="shared" si="5"/>
        <v>0</v>
      </c>
      <c r="P36" s="63">
        <f t="shared" si="5"/>
        <v>0</v>
      </c>
      <c r="Q36" s="63">
        <f t="shared" si="5"/>
        <v>0</v>
      </c>
      <c r="R36" s="63">
        <f t="shared" si="5"/>
        <v>0</v>
      </c>
      <c r="S36" s="63">
        <f t="shared" si="5"/>
        <v>0</v>
      </c>
      <c r="T36" s="63">
        <f t="shared" si="5"/>
        <v>0</v>
      </c>
      <c r="U36" s="63">
        <f t="shared" si="5"/>
        <v>0</v>
      </c>
      <c r="V36" s="63">
        <f t="shared" si="5"/>
        <v>0</v>
      </c>
      <c r="W36" s="63">
        <f t="shared" si="5"/>
        <v>0</v>
      </c>
      <c r="X36" s="63">
        <f t="shared" si="5"/>
        <v>0</v>
      </c>
      <c r="Y36" s="63">
        <f t="shared" si="5"/>
        <v>0</v>
      </c>
      <c r="Z36" s="63">
        <f t="shared" si="4"/>
        <v>0</v>
      </c>
      <c r="AA36" s="63">
        <f t="shared" si="4"/>
        <v>0</v>
      </c>
      <c r="AB36" s="63">
        <f t="shared" si="4"/>
        <v>0</v>
      </c>
      <c r="AC36" s="63">
        <f t="shared" si="4"/>
        <v>0</v>
      </c>
      <c r="AD36" s="63">
        <f t="shared" si="4"/>
        <v>0</v>
      </c>
      <c r="AE36" s="63">
        <f t="shared" si="4"/>
        <v>0</v>
      </c>
      <c r="AF36" s="63">
        <f t="shared" si="4"/>
        <v>0</v>
      </c>
      <c r="AG36" s="63">
        <f t="shared" si="4"/>
        <v>0</v>
      </c>
      <c r="AH36" s="63">
        <f t="shared" si="4"/>
        <v>0</v>
      </c>
      <c r="AI36" s="63">
        <f t="shared" si="4"/>
        <v>0</v>
      </c>
      <c r="AJ36" s="63">
        <f t="shared" si="4"/>
        <v>0</v>
      </c>
      <c r="AK36" s="63">
        <f t="shared" si="4"/>
        <v>0</v>
      </c>
      <c r="AL36" s="63">
        <f t="shared" si="4"/>
        <v>0</v>
      </c>
      <c r="AM36" s="63">
        <f t="shared" si="4"/>
        <v>0</v>
      </c>
      <c r="AN36" s="63">
        <f t="shared" si="4"/>
        <v>0</v>
      </c>
    </row>
    <row r="37" spans="1:40" ht="14.25" customHeight="1" x14ac:dyDescent="0.2">
      <c r="A37" s="58">
        <v>36</v>
      </c>
      <c r="B37" s="59">
        <f>LARGE(Qualifs!$H$3:$H$156,A37)</f>
        <v>197.0055484417</v>
      </c>
      <c r="C37" s="60">
        <f>INDEX(Qualifs!$I$3:$I$156,$H37)</f>
        <v>36</v>
      </c>
      <c r="D37" s="61" t="str">
        <f>INDEX(Qualifs!C$3:C$156,$H37)</f>
        <v>GAMARD NICOLAS</v>
      </c>
      <c r="E37" s="61" t="str">
        <f>INDEX(Qualifs!E$3:E$156,$H37)</f>
        <v>Association Sportive et Culturelle l'Etincelle</v>
      </c>
      <c r="F37" s="62">
        <f>INDEX(Qualifs!D$3:D$156,$H37)</f>
        <v>0</v>
      </c>
      <c r="G37" s="359">
        <f>INDEX(Qualifs!G$3:G$156,$H37)</f>
        <v>197.00554844000001</v>
      </c>
      <c r="H37" s="58">
        <f>MATCH(B37,Qualifs!$H$3:$H$156,0)</f>
        <v>15</v>
      </c>
      <c r="J37" s="63">
        <f t="shared" si="5"/>
        <v>0</v>
      </c>
      <c r="K37" s="63">
        <f t="shared" si="5"/>
        <v>0</v>
      </c>
      <c r="L37" s="63">
        <f t="shared" si="5"/>
        <v>0</v>
      </c>
      <c r="M37" s="63">
        <f t="shared" si="5"/>
        <v>0</v>
      </c>
      <c r="N37" s="63">
        <f t="shared" si="5"/>
        <v>0</v>
      </c>
      <c r="O37" s="63">
        <f t="shared" si="5"/>
        <v>0</v>
      </c>
      <c r="P37" s="63">
        <f t="shared" si="5"/>
        <v>0</v>
      </c>
      <c r="Q37" s="63">
        <f t="shared" si="5"/>
        <v>0</v>
      </c>
      <c r="R37" s="63">
        <f t="shared" si="5"/>
        <v>0</v>
      </c>
      <c r="S37" s="63">
        <f t="shared" si="5"/>
        <v>0</v>
      </c>
      <c r="T37" s="63">
        <f t="shared" si="5"/>
        <v>0</v>
      </c>
      <c r="U37" s="63">
        <f t="shared" si="5"/>
        <v>0</v>
      </c>
      <c r="V37" s="63">
        <f t="shared" si="5"/>
        <v>0</v>
      </c>
      <c r="W37" s="63">
        <f t="shared" si="5"/>
        <v>0</v>
      </c>
      <c r="X37" s="63">
        <f t="shared" si="5"/>
        <v>0</v>
      </c>
      <c r="Y37" s="63">
        <f t="shared" si="5"/>
        <v>0</v>
      </c>
      <c r="Z37" s="63">
        <f t="shared" si="4"/>
        <v>0</v>
      </c>
      <c r="AA37" s="63">
        <f t="shared" si="4"/>
        <v>0</v>
      </c>
      <c r="AB37" s="63">
        <f t="shared" si="4"/>
        <v>0</v>
      </c>
      <c r="AC37" s="63">
        <f t="shared" si="4"/>
        <v>0</v>
      </c>
      <c r="AD37" s="63">
        <f t="shared" si="4"/>
        <v>0</v>
      </c>
      <c r="AE37" s="63">
        <f t="shared" si="4"/>
        <v>0</v>
      </c>
      <c r="AF37" s="63">
        <f t="shared" si="4"/>
        <v>0</v>
      </c>
      <c r="AG37" s="63">
        <f t="shared" si="4"/>
        <v>0</v>
      </c>
      <c r="AH37" s="63">
        <f t="shared" si="4"/>
        <v>0</v>
      </c>
      <c r="AI37" s="63">
        <f t="shared" si="4"/>
        <v>0</v>
      </c>
      <c r="AJ37" s="63">
        <f t="shared" si="4"/>
        <v>0</v>
      </c>
      <c r="AK37" s="63">
        <f t="shared" si="4"/>
        <v>0</v>
      </c>
      <c r="AL37" s="63">
        <f t="shared" si="4"/>
        <v>0</v>
      </c>
      <c r="AM37" s="63">
        <f t="shared" si="4"/>
        <v>0</v>
      </c>
      <c r="AN37" s="63">
        <f t="shared" si="4"/>
        <v>0</v>
      </c>
    </row>
    <row r="38" spans="1:40" ht="14.25" customHeight="1" x14ac:dyDescent="0.2">
      <c r="A38" s="58">
        <v>37</v>
      </c>
      <c r="B38" s="59">
        <f>LARGE(Qualifs!$H$3:$H$156,A38)</f>
        <v>178.01643251570999</v>
      </c>
      <c r="C38" s="60">
        <f>INDEX(Qualifs!$I$3:$I$156,$H38)</f>
        <v>37</v>
      </c>
      <c r="D38" s="61" t="str">
        <f>INDEX(Qualifs!C$3:C$156,$H38)</f>
        <v>PLANCHENAULT ALAIN</v>
      </c>
      <c r="E38" s="61" t="str">
        <f>INDEX(Qualifs!E$3:E$156,$H38)</f>
        <v>Handisport Catalan</v>
      </c>
      <c r="F38" s="62">
        <f>INDEX(Qualifs!D$3:D$156,$H38)</f>
        <v>0</v>
      </c>
      <c r="G38" s="359">
        <f>INDEX(Qualifs!G$3:G$156,$H38)</f>
        <v>178.01643251521</v>
      </c>
      <c r="H38" s="58">
        <f>MATCH(B38,Qualifs!$H$3:$H$156,0)</f>
        <v>3</v>
      </c>
      <c r="J38" s="63">
        <f t="shared" si="5"/>
        <v>0</v>
      </c>
      <c r="K38" s="63">
        <f t="shared" si="5"/>
        <v>0</v>
      </c>
      <c r="L38" s="63">
        <f t="shared" si="5"/>
        <v>0</v>
      </c>
      <c r="M38" s="63">
        <f t="shared" si="5"/>
        <v>0</v>
      </c>
      <c r="N38" s="63">
        <f t="shared" si="5"/>
        <v>0</v>
      </c>
      <c r="O38" s="63">
        <f t="shared" si="5"/>
        <v>0</v>
      </c>
      <c r="P38" s="63">
        <f t="shared" si="5"/>
        <v>0</v>
      </c>
      <c r="Q38" s="63">
        <f t="shared" si="5"/>
        <v>0</v>
      </c>
      <c r="R38" s="63">
        <f t="shared" si="5"/>
        <v>0</v>
      </c>
      <c r="S38" s="63">
        <f t="shared" si="5"/>
        <v>0</v>
      </c>
      <c r="T38" s="63">
        <f t="shared" si="5"/>
        <v>0</v>
      </c>
      <c r="U38" s="63">
        <f t="shared" si="5"/>
        <v>0</v>
      </c>
      <c r="V38" s="63">
        <f t="shared" si="5"/>
        <v>0</v>
      </c>
      <c r="W38" s="63">
        <f t="shared" si="5"/>
        <v>0</v>
      </c>
      <c r="X38" s="63">
        <f t="shared" si="5"/>
        <v>0</v>
      </c>
      <c r="Y38" s="63">
        <f t="shared" si="5"/>
        <v>0</v>
      </c>
      <c r="Z38" s="63">
        <f t="shared" si="4"/>
        <v>0</v>
      </c>
      <c r="AA38" s="63">
        <f t="shared" si="4"/>
        <v>0</v>
      </c>
      <c r="AB38" s="63">
        <f t="shared" si="4"/>
        <v>0</v>
      </c>
      <c r="AC38" s="63">
        <f t="shared" si="4"/>
        <v>0</v>
      </c>
      <c r="AD38" s="63">
        <f t="shared" si="4"/>
        <v>0</v>
      </c>
      <c r="AE38" s="63">
        <f t="shared" si="4"/>
        <v>0</v>
      </c>
      <c r="AF38" s="63">
        <f t="shared" si="4"/>
        <v>0</v>
      </c>
      <c r="AG38" s="63">
        <f t="shared" si="4"/>
        <v>0</v>
      </c>
      <c r="AH38" s="63">
        <f t="shared" si="4"/>
        <v>0</v>
      </c>
      <c r="AI38" s="63">
        <f t="shared" si="4"/>
        <v>0</v>
      </c>
      <c r="AJ38" s="63">
        <f t="shared" si="4"/>
        <v>0</v>
      </c>
      <c r="AK38" s="63">
        <f t="shared" si="4"/>
        <v>0</v>
      </c>
      <c r="AL38" s="63">
        <f t="shared" si="4"/>
        <v>0</v>
      </c>
      <c r="AM38" s="63">
        <f t="shared" si="4"/>
        <v>0</v>
      </c>
      <c r="AN38" s="63">
        <f t="shared" si="4"/>
        <v>0</v>
      </c>
    </row>
    <row r="39" spans="1:40" ht="14.25" customHeight="1" x14ac:dyDescent="0.2">
      <c r="A39" s="58">
        <v>38</v>
      </c>
      <c r="B39" s="59">
        <f>LARGE(Qualifs!$H$3:$H$156,A39)</f>
        <v>175.00147564489998</v>
      </c>
      <c r="C39" s="60">
        <f>INDEX(Qualifs!$I$3:$I$156,$H39)</f>
        <v>38</v>
      </c>
      <c r="D39" s="61" t="str">
        <f>INDEX(Qualifs!C$3:C$156,$H39)</f>
        <v>MENDES ANTHONY</v>
      </c>
      <c r="E39" s="61" t="str">
        <f>INDEX(Qualifs!E$3:E$156,$H39)</f>
        <v>Handi Olympique Omnisports (H2O)</v>
      </c>
      <c r="F39" s="62">
        <f>INDEX(Qualifs!D$3:D$156,$H39)</f>
        <v>0</v>
      </c>
      <c r="G39" s="359">
        <f>INDEX(Qualifs!G$3:G$156,$H39)</f>
        <v>175.00147564299999</v>
      </c>
      <c r="H39" s="58">
        <f>MATCH(B39,Qualifs!$H$3:$H$156,0)</f>
        <v>17</v>
      </c>
      <c r="J39" s="63">
        <f t="shared" si="5"/>
        <v>0</v>
      </c>
      <c r="K39" s="63">
        <f t="shared" si="5"/>
        <v>0</v>
      </c>
      <c r="L39" s="63">
        <f t="shared" si="5"/>
        <v>0</v>
      </c>
      <c r="M39" s="63">
        <f t="shared" si="5"/>
        <v>0</v>
      </c>
      <c r="N39" s="63">
        <f t="shared" si="5"/>
        <v>0</v>
      </c>
      <c r="O39" s="63">
        <f t="shared" si="5"/>
        <v>0</v>
      </c>
      <c r="P39" s="63">
        <f t="shared" si="5"/>
        <v>0</v>
      </c>
      <c r="Q39" s="63">
        <f t="shared" si="5"/>
        <v>0</v>
      </c>
      <c r="R39" s="63">
        <f t="shared" si="5"/>
        <v>0</v>
      </c>
      <c r="S39" s="63">
        <f t="shared" si="5"/>
        <v>0</v>
      </c>
      <c r="T39" s="63">
        <f t="shared" si="5"/>
        <v>0</v>
      </c>
      <c r="U39" s="63">
        <f t="shared" si="5"/>
        <v>0</v>
      </c>
      <c r="V39" s="63">
        <f t="shared" si="5"/>
        <v>0</v>
      </c>
      <c r="W39" s="63">
        <f t="shared" si="5"/>
        <v>0</v>
      </c>
      <c r="X39" s="63">
        <f t="shared" si="5"/>
        <v>0</v>
      </c>
      <c r="Y39" s="63">
        <f t="shared" si="5"/>
        <v>0</v>
      </c>
      <c r="Z39" s="63">
        <f t="shared" si="4"/>
        <v>0</v>
      </c>
      <c r="AA39" s="63">
        <f t="shared" si="4"/>
        <v>0</v>
      </c>
      <c r="AB39" s="63">
        <f t="shared" si="4"/>
        <v>0</v>
      </c>
      <c r="AC39" s="63">
        <f t="shared" si="4"/>
        <v>0</v>
      </c>
      <c r="AD39" s="63">
        <f t="shared" si="4"/>
        <v>0</v>
      </c>
      <c r="AE39" s="63">
        <f t="shared" si="4"/>
        <v>0</v>
      </c>
      <c r="AF39" s="63">
        <f t="shared" si="4"/>
        <v>0</v>
      </c>
      <c r="AG39" s="63">
        <f t="shared" si="4"/>
        <v>0</v>
      </c>
      <c r="AH39" s="63">
        <f t="shared" si="4"/>
        <v>0</v>
      </c>
      <c r="AI39" s="63">
        <f t="shared" si="4"/>
        <v>0</v>
      </c>
      <c r="AJ39" s="63">
        <f t="shared" si="4"/>
        <v>0</v>
      </c>
      <c r="AK39" s="63">
        <f t="shared" si="4"/>
        <v>0</v>
      </c>
      <c r="AL39" s="63">
        <f t="shared" si="4"/>
        <v>0</v>
      </c>
      <c r="AM39" s="63">
        <f t="shared" si="4"/>
        <v>0</v>
      </c>
      <c r="AN39" s="63">
        <f t="shared" si="4"/>
        <v>0</v>
      </c>
    </row>
    <row r="40" spans="1:40" ht="14.25" customHeight="1" x14ac:dyDescent="0.2">
      <c r="A40" s="58">
        <v>39</v>
      </c>
      <c r="B40" s="59">
        <f>LARGE(Qualifs!$H$3:$H$156,A40)</f>
        <v>164.01463250370398</v>
      </c>
      <c r="C40" s="60">
        <f>INDEX(Qualifs!$I$3:$I$156,$H40)</f>
        <v>39</v>
      </c>
      <c r="D40" s="61" t="str">
        <f>INDEX(Qualifs!C$3:C$156,$H40)</f>
        <v>ANTONELLI KEVIN</v>
      </c>
      <c r="E40" s="61" t="str">
        <f>INDEX(Qualifs!E$3:E$156,$H40)</f>
        <v>IMC'S</v>
      </c>
      <c r="F40" s="62">
        <f>INDEX(Qualifs!D$3:D$156,$H40)</f>
        <v>0</v>
      </c>
      <c r="G40" s="359">
        <f>INDEX(Qualifs!G$3:G$156,$H40)</f>
        <v>164.01463250230398</v>
      </c>
      <c r="H40" s="58">
        <f>MATCH(B40,Qualifs!$H$3:$H$156,0)</f>
        <v>12</v>
      </c>
      <c r="J40" s="63">
        <f t="shared" si="5"/>
        <v>0</v>
      </c>
      <c r="K40" s="63">
        <f t="shared" si="5"/>
        <v>0</v>
      </c>
      <c r="L40" s="63">
        <f t="shared" si="5"/>
        <v>0</v>
      </c>
      <c r="M40" s="63">
        <f t="shared" si="5"/>
        <v>0</v>
      </c>
      <c r="N40" s="63">
        <f t="shared" si="5"/>
        <v>0</v>
      </c>
      <c r="O40" s="63">
        <f t="shared" si="5"/>
        <v>0</v>
      </c>
      <c r="P40" s="63">
        <f t="shared" si="5"/>
        <v>0</v>
      </c>
      <c r="Q40" s="63">
        <f t="shared" si="5"/>
        <v>0</v>
      </c>
      <c r="R40" s="63">
        <f t="shared" si="5"/>
        <v>0</v>
      </c>
      <c r="S40" s="63">
        <f t="shared" si="5"/>
        <v>0</v>
      </c>
      <c r="T40" s="63">
        <f t="shared" si="5"/>
        <v>0</v>
      </c>
      <c r="U40" s="63">
        <f t="shared" si="5"/>
        <v>0</v>
      </c>
      <c r="V40" s="63">
        <f t="shared" si="5"/>
        <v>0</v>
      </c>
      <c r="W40" s="63">
        <f t="shared" si="5"/>
        <v>0</v>
      </c>
      <c r="X40" s="63">
        <f>IF($E40=X$1,$G40,0)</f>
        <v>0</v>
      </c>
      <c r="Y40" s="63">
        <f t="shared" si="5"/>
        <v>0</v>
      </c>
      <c r="Z40" s="63">
        <f t="shared" si="4"/>
        <v>0</v>
      </c>
      <c r="AA40" s="63">
        <f t="shared" si="4"/>
        <v>0</v>
      </c>
      <c r="AB40" s="63">
        <f t="shared" si="4"/>
        <v>0</v>
      </c>
      <c r="AC40" s="63">
        <f t="shared" si="4"/>
        <v>0</v>
      </c>
      <c r="AD40" s="63">
        <f t="shared" si="4"/>
        <v>0</v>
      </c>
      <c r="AE40" s="63">
        <f t="shared" si="4"/>
        <v>0</v>
      </c>
      <c r="AF40" s="63">
        <f t="shared" si="4"/>
        <v>0</v>
      </c>
      <c r="AG40" s="63">
        <f t="shared" si="4"/>
        <v>0</v>
      </c>
      <c r="AH40" s="63">
        <f t="shared" si="4"/>
        <v>0</v>
      </c>
      <c r="AI40" s="63">
        <f t="shared" si="4"/>
        <v>0</v>
      </c>
      <c r="AJ40" s="63">
        <f t="shared" si="4"/>
        <v>0</v>
      </c>
      <c r="AK40" s="63">
        <f t="shared" si="4"/>
        <v>0</v>
      </c>
      <c r="AL40" s="63">
        <f t="shared" si="4"/>
        <v>0</v>
      </c>
      <c r="AM40" s="63">
        <f t="shared" si="4"/>
        <v>0</v>
      </c>
      <c r="AN40" s="63">
        <f t="shared" si="4"/>
        <v>0</v>
      </c>
    </row>
    <row r="41" spans="1:40" ht="14.25" hidden="1" customHeight="1" x14ac:dyDescent="0.2">
      <c r="A41" s="58">
        <v>40</v>
      </c>
      <c r="B41" s="59">
        <f>LARGE(Qualifs!$H$3:$H$156,A41)</f>
        <v>1.5630000000000002E-8</v>
      </c>
      <c r="C41" s="60" t="str">
        <f>INDEX(Qualifs!$I$3:$I$156,$H41)</f>
        <v>nc</v>
      </c>
      <c r="D41" s="61" t="str">
        <f>INDEX(Qualifs!C$3:C$156,$H41)</f>
        <v>?</v>
      </c>
      <c r="E41" s="61" t="str">
        <f>INDEX(Qualifs!E$3:E$156,$H41)</f>
        <v>?</v>
      </c>
      <c r="F41" s="62" t="str">
        <f>INDEX(Qualifs!D$3:D$156,$H41)</f>
        <v>?</v>
      </c>
      <c r="G41" s="359">
        <f>INDEX(Qualifs!G$3:G$156,$H41)</f>
        <v>3E-11</v>
      </c>
      <c r="H41" s="58">
        <f>MATCH(B41,Qualifs!$H$3:$H$156,0)</f>
        <v>154</v>
      </c>
      <c r="J41" s="63">
        <f t="shared" si="5"/>
        <v>0</v>
      </c>
      <c r="K41" s="63">
        <f t="shared" si="5"/>
        <v>0</v>
      </c>
      <c r="L41" s="63">
        <f t="shared" si="5"/>
        <v>0</v>
      </c>
      <c r="M41" s="63">
        <f t="shared" si="5"/>
        <v>0</v>
      </c>
      <c r="N41" s="63">
        <f t="shared" si="5"/>
        <v>0</v>
      </c>
      <c r="O41" s="63">
        <f t="shared" si="5"/>
        <v>0</v>
      </c>
      <c r="P41" s="63">
        <f t="shared" si="5"/>
        <v>0</v>
      </c>
      <c r="Q41" s="63">
        <f t="shared" si="5"/>
        <v>0</v>
      </c>
      <c r="R41" s="63">
        <f t="shared" si="5"/>
        <v>0</v>
      </c>
      <c r="S41" s="63">
        <f t="shared" si="5"/>
        <v>0</v>
      </c>
      <c r="T41" s="63">
        <f t="shared" si="5"/>
        <v>0</v>
      </c>
      <c r="U41" s="63">
        <f t="shared" si="5"/>
        <v>0</v>
      </c>
      <c r="V41" s="63">
        <f t="shared" si="5"/>
        <v>0</v>
      </c>
      <c r="W41" s="63">
        <f t="shared" si="5"/>
        <v>0</v>
      </c>
      <c r="X41" s="63">
        <f t="shared" si="5"/>
        <v>0</v>
      </c>
      <c r="Y41" s="63">
        <f t="shared" si="5"/>
        <v>0</v>
      </c>
      <c r="Z41" s="63">
        <f t="shared" si="4"/>
        <v>0</v>
      </c>
      <c r="AA41" s="63">
        <f t="shared" si="4"/>
        <v>0</v>
      </c>
      <c r="AB41" s="63">
        <f t="shared" si="4"/>
        <v>0</v>
      </c>
      <c r="AC41" s="63">
        <f t="shared" si="4"/>
        <v>0</v>
      </c>
      <c r="AD41" s="63">
        <f t="shared" si="4"/>
        <v>0</v>
      </c>
      <c r="AE41" s="63">
        <f t="shared" si="4"/>
        <v>0</v>
      </c>
      <c r="AF41" s="63">
        <f t="shared" si="4"/>
        <v>0</v>
      </c>
      <c r="AG41" s="63">
        <f t="shared" si="4"/>
        <v>0</v>
      </c>
      <c r="AH41" s="63">
        <f t="shared" si="4"/>
        <v>0</v>
      </c>
      <c r="AI41" s="63">
        <f t="shared" si="4"/>
        <v>0</v>
      </c>
      <c r="AJ41" s="63">
        <f t="shared" si="4"/>
        <v>0</v>
      </c>
      <c r="AK41" s="63">
        <f t="shared" si="4"/>
        <v>0</v>
      </c>
      <c r="AL41" s="63">
        <f t="shared" si="4"/>
        <v>0</v>
      </c>
      <c r="AM41" s="63">
        <f t="shared" si="4"/>
        <v>0</v>
      </c>
      <c r="AN41" s="63">
        <f t="shared" si="4"/>
        <v>0</v>
      </c>
    </row>
    <row r="42" spans="1:40" ht="14.25" hidden="1" customHeight="1" x14ac:dyDescent="0.2">
      <c r="A42" s="58">
        <v>41</v>
      </c>
      <c r="B42" s="59">
        <f>LARGE(Qualifs!$H$3:$H$156,A42)</f>
        <v>1.5530000000000001E-8</v>
      </c>
      <c r="C42" s="60" t="str">
        <f>INDEX(Qualifs!$I$3:$I$156,$H42)</f>
        <v>nc</v>
      </c>
      <c r="D42" s="61" t="str">
        <f>INDEX(Qualifs!C$3:C$156,$H42)</f>
        <v>?</v>
      </c>
      <c r="E42" s="61" t="str">
        <f>INDEX(Qualifs!E$3:E$156,$H42)</f>
        <v>?</v>
      </c>
      <c r="F42" s="62" t="str">
        <f>INDEX(Qualifs!D$3:D$156,$H42)</f>
        <v>?</v>
      </c>
      <c r="G42" s="359">
        <f>INDEX(Qualifs!G$3:G$156,$H42)</f>
        <v>3E-11</v>
      </c>
      <c r="H42" s="58">
        <f>MATCH(B42,Qualifs!$H$3:$H$156,0)</f>
        <v>153</v>
      </c>
      <c r="J42" s="63">
        <f t="shared" si="5"/>
        <v>0</v>
      </c>
      <c r="K42" s="63">
        <f t="shared" si="5"/>
        <v>0</v>
      </c>
      <c r="L42" s="63">
        <f t="shared" si="5"/>
        <v>0</v>
      </c>
      <c r="M42" s="63">
        <f t="shared" si="5"/>
        <v>0</v>
      </c>
      <c r="N42" s="63">
        <f t="shared" si="5"/>
        <v>0</v>
      </c>
      <c r="O42" s="63">
        <f t="shared" si="5"/>
        <v>0</v>
      </c>
      <c r="P42" s="63">
        <f t="shared" si="5"/>
        <v>0</v>
      </c>
      <c r="Q42" s="63">
        <f t="shared" si="5"/>
        <v>0</v>
      </c>
      <c r="R42" s="63">
        <f t="shared" si="5"/>
        <v>0</v>
      </c>
      <c r="S42" s="63">
        <f t="shared" si="5"/>
        <v>0</v>
      </c>
      <c r="T42" s="63">
        <f t="shared" si="5"/>
        <v>0</v>
      </c>
      <c r="U42" s="63">
        <f t="shared" si="5"/>
        <v>0</v>
      </c>
      <c r="V42" s="63">
        <f t="shared" si="5"/>
        <v>0</v>
      </c>
      <c r="W42" s="63">
        <f t="shared" si="5"/>
        <v>0</v>
      </c>
      <c r="X42" s="63">
        <f t="shared" si="5"/>
        <v>0</v>
      </c>
      <c r="Y42" s="63">
        <f t="shared" si="5"/>
        <v>0</v>
      </c>
      <c r="Z42" s="63">
        <f t="shared" si="4"/>
        <v>0</v>
      </c>
      <c r="AA42" s="63">
        <f t="shared" si="4"/>
        <v>0</v>
      </c>
      <c r="AB42" s="63">
        <f t="shared" si="4"/>
        <v>0</v>
      </c>
      <c r="AC42" s="63">
        <f t="shared" si="4"/>
        <v>0</v>
      </c>
      <c r="AD42" s="63">
        <f t="shared" si="4"/>
        <v>0</v>
      </c>
      <c r="AE42" s="63">
        <f t="shared" si="4"/>
        <v>0</v>
      </c>
      <c r="AF42" s="63">
        <f t="shared" si="4"/>
        <v>0</v>
      </c>
      <c r="AG42" s="63">
        <f t="shared" si="4"/>
        <v>0</v>
      </c>
      <c r="AH42" s="63">
        <f t="shared" si="4"/>
        <v>0</v>
      </c>
      <c r="AI42" s="63">
        <f t="shared" si="4"/>
        <v>0</v>
      </c>
      <c r="AJ42" s="63">
        <f t="shared" si="4"/>
        <v>0</v>
      </c>
      <c r="AK42" s="63">
        <f t="shared" si="4"/>
        <v>0</v>
      </c>
      <c r="AL42" s="63">
        <f t="shared" si="4"/>
        <v>0</v>
      </c>
      <c r="AM42" s="63">
        <f t="shared" si="4"/>
        <v>0</v>
      </c>
      <c r="AN42" s="63">
        <f t="shared" si="4"/>
        <v>0</v>
      </c>
    </row>
    <row r="43" spans="1:40" ht="14.25" hidden="1" customHeight="1" x14ac:dyDescent="0.2">
      <c r="A43" s="58">
        <v>42</v>
      </c>
      <c r="B43" s="59">
        <f>LARGE(Qualifs!$H$3:$H$156,A43)</f>
        <v>1.543E-8</v>
      </c>
      <c r="C43" s="60" t="str">
        <f>INDEX(Qualifs!$I$3:$I$156,$H43)</f>
        <v>nc</v>
      </c>
      <c r="D43" s="61" t="str">
        <f>INDEX(Qualifs!C$3:C$156,$H43)</f>
        <v>?</v>
      </c>
      <c r="E43" s="61" t="str">
        <f>INDEX(Qualifs!E$3:E$156,$H43)</f>
        <v>?</v>
      </c>
      <c r="F43" s="62" t="str">
        <f>INDEX(Qualifs!D$3:D$156,$H43)</f>
        <v>?</v>
      </c>
      <c r="G43" s="359">
        <f>INDEX(Qualifs!G$3:G$156,$H43)</f>
        <v>3E-11</v>
      </c>
      <c r="H43" s="58">
        <f>MATCH(B43,Qualifs!$H$3:$H$156,0)</f>
        <v>152</v>
      </c>
      <c r="J43" s="63">
        <f t="shared" si="5"/>
        <v>0</v>
      </c>
      <c r="K43" s="63">
        <f t="shared" si="5"/>
        <v>0</v>
      </c>
      <c r="L43" s="63">
        <f t="shared" si="5"/>
        <v>0</v>
      </c>
      <c r="M43" s="63">
        <f t="shared" si="5"/>
        <v>0</v>
      </c>
      <c r="N43" s="63">
        <f t="shared" si="5"/>
        <v>0</v>
      </c>
      <c r="O43" s="63">
        <f t="shared" si="5"/>
        <v>0</v>
      </c>
      <c r="P43" s="63">
        <f t="shared" si="5"/>
        <v>0</v>
      </c>
      <c r="Q43" s="63">
        <f t="shared" si="5"/>
        <v>0</v>
      </c>
      <c r="R43" s="63">
        <f t="shared" si="5"/>
        <v>0</v>
      </c>
      <c r="S43" s="63">
        <f t="shared" si="5"/>
        <v>0</v>
      </c>
      <c r="T43" s="63">
        <f t="shared" si="5"/>
        <v>0</v>
      </c>
      <c r="U43" s="63">
        <f t="shared" si="5"/>
        <v>0</v>
      </c>
      <c r="V43" s="63">
        <f t="shared" si="5"/>
        <v>0</v>
      </c>
      <c r="W43" s="63">
        <f t="shared" si="5"/>
        <v>0</v>
      </c>
      <c r="X43" s="63">
        <f t="shared" si="5"/>
        <v>0</v>
      </c>
      <c r="Y43" s="63">
        <f t="shared" si="5"/>
        <v>0</v>
      </c>
      <c r="Z43" s="63">
        <f t="shared" si="4"/>
        <v>0</v>
      </c>
      <c r="AA43" s="63">
        <f t="shared" si="4"/>
        <v>0</v>
      </c>
      <c r="AB43" s="63">
        <f t="shared" si="4"/>
        <v>0</v>
      </c>
      <c r="AC43" s="63">
        <f t="shared" si="4"/>
        <v>0</v>
      </c>
      <c r="AD43" s="63">
        <f t="shared" si="4"/>
        <v>0</v>
      </c>
      <c r="AE43" s="63">
        <f t="shared" si="4"/>
        <v>0</v>
      </c>
      <c r="AF43" s="63">
        <f t="shared" si="4"/>
        <v>0</v>
      </c>
      <c r="AG43" s="63">
        <f t="shared" si="4"/>
        <v>0</v>
      </c>
      <c r="AH43" s="63">
        <f t="shared" si="4"/>
        <v>0</v>
      </c>
      <c r="AI43" s="63">
        <f t="shared" si="4"/>
        <v>0</v>
      </c>
      <c r="AJ43" s="63">
        <f t="shared" si="4"/>
        <v>0</v>
      </c>
      <c r="AK43" s="63">
        <f t="shared" si="4"/>
        <v>0</v>
      </c>
      <c r="AL43" s="63">
        <f t="shared" si="4"/>
        <v>0</v>
      </c>
      <c r="AM43" s="63">
        <f t="shared" si="4"/>
        <v>0</v>
      </c>
      <c r="AN43" s="63">
        <f t="shared" si="4"/>
        <v>0</v>
      </c>
    </row>
    <row r="44" spans="1:40" ht="14.25" hidden="1" customHeight="1" x14ac:dyDescent="0.2">
      <c r="A44" s="58">
        <v>43</v>
      </c>
      <c r="B44" s="59">
        <f>LARGE(Qualifs!$H$3:$H$156,A44)</f>
        <v>1.5330000000000002E-8</v>
      </c>
      <c r="C44" s="60" t="str">
        <f>INDEX(Qualifs!$I$3:$I$156,$H44)</f>
        <v>nc</v>
      </c>
      <c r="D44" s="61" t="str">
        <f>INDEX(Qualifs!C$3:C$156,$H44)</f>
        <v>?</v>
      </c>
      <c r="E44" s="61" t="str">
        <f>INDEX(Qualifs!E$3:E$156,$H44)</f>
        <v>?</v>
      </c>
      <c r="F44" s="62" t="str">
        <f>INDEX(Qualifs!D$3:D$156,$H44)</f>
        <v>?</v>
      </c>
      <c r="G44" s="359">
        <f>INDEX(Qualifs!G$3:G$156,$H44)</f>
        <v>3E-11</v>
      </c>
      <c r="H44" s="58">
        <f>MATCH(B44,Qualifs!$H$3:$H$156,0)</f>
        <v>151</v>
      </c>
      <c r="J44" s="63">
        <f t="shared" si="5"/>
        <v>0</v>
      </c>
      <c r="K44" s="63">
        <f t="shared" si="5"/>
        <v>0</v>
      </c>
      <c r="L44" s="63">
        <f t="shared" si="5"/>
        <v>0</v>
      </c>
      <c r="M44" s="63">
        <f t="shared" si="5"/>
        <v>0</v>
      </c>
      <c r="N44" s="63">
        <f t="shared" si="5"/>
        <v>0</v>
      </c>
      <c r="O44" s="63">
        <f t="shared" si="5"/>
        <v>0</v>
      </c>
      <c r="P44" s="63">
        <f t="shared" si="5"/>
        <v>0</v>
      </c>
      <c r="Q44" s="63">
        <f t="shared" si="5"/>
        <v>0</v>
      </c>
      <c r="R44" s="63">
        <f t="shared" si="5"/>
        <v>0</v>
      </c>
      <c r="S44" s="63">
        <f t="shared" si="5"/>
        <v>0</v>
      </c>
      <c r="T44" s="63">
        <f t="shared" si="5"/>
        <v>0</v>
      </c>
      <c r="U44" s="63">
        <f t="shared" si="5"/>
        <v>0</v>
      </c>
      <c r="V44" s="63">
        <f t="shared" si="5"/>
        <v>0</v>
      </c>
      <c r="W44" s="63">
        <f t="shared" si="5"/>
        <v>0</v>
      </c>
      <c r="X44" s="63">
        <f t="shared" si="5"/>
        <v>0</v>
      </c>
      <c r="Y44" s="63">
        <f t="shared" si="5"/>
        <v>0</v>
      </c>
      <c r="Z44" s="63">
        <f t="shared" si="4"/>
        <v>0</v>
      </c>
      <c r="AA44" s="63">
        <f t="shared" si="4"/>
        <v>0</v>
      </c>
      <c r="AB44" s="63">
        <f t="shared" si="4"/>
        <v>0</v>
      </c>
      <c r="AC44" s="63">
        <f t="shared" si="4"/>
        <v>0</v>
      </c>
      <c r="AD44" s="63">
        <f t="shared" si="4"/>
        <v>0</v>
      </c>
      <c r="AE44" s="63">
        <f t="shared" si="4"/>
        <v>0</v>
      </c>
      <c r="AF44" s="63">
        <f t="shared" si="4"/>
        <v>0</v>
      </c>
      <c r="AG44" s="63">
        <f t="shared" si="4"/>
        <v>0</v>
      </c>
      <c r="AH44" s="63">
        <f t="shared" si="4"/>
        <v>0</v>
      </c>
      <c r="AI44" s="63">
        <f t="shared" si="4"/>
        <v>0</v>
      </c>
      <c r="AJ44" s="63">
        <f t="shared" si="4"/>
        <v>0</v>
      </c>
      <c r="AK44" s="63">
        <f t="shared" si="4"/>
        <v>0</v>
      </c>
      <c r="AL44" s="63">
        <f t="shared" si="4"/>
        <v>0</v>
      </c>
      <c r="AM44" s="63">
        <f t="shared" si="4"/>
        <v>0</v>
      </c>
      <c r="AN44" s="63">
        <f t="shared" si="4"/>
        <v>0</v>
      </c>
    </row>
    <row r="45" spans="1:40" ht="14.25" hidden="1" customHeight="1" x14ac:dyDescent="0.2">
      <c r="A45" s="58">
        <v>44</v>
      </c>
      <c r="B45" s="59">
        <f>LARGE(Qualifs!$H$3:$H$156,A45)</f>
        <v>1.5230000000000001E-8</v>
      </c>
      <c r="C45" s="60" t="str">
        <f>INDEX(Qualifs!$I$3:$I$156,$H45)</f>
        <v>nc</v>
      </c>
      <c r="D45" s="61" t="str">
        <f>INDEX(Qualifs!C$3:C$156,$H45)</f>
        <v>?</v>
      </c>
      <c r="E45" s="61" t="str">
        <f>INDEX(Qualifs!E$3:E$156,$H45)</f>
        <v>?</v>
      </c>
      <c r="F45" s="62" t="str">
        <f>INDEX(Qualifs!D$3:D$156,$H45)</f>
        <v>?</v>
      </c>
      <c r="G45" s="359">
        <f>INDEX(Qualifs!G$3:G$156,$H45)</f>
        <v>3E-11</v>
      </c>
      <c r="H45" s="58">
        <f>MATCH(B45,Qualifs!$H$3:$H$156,0)</f>
        <v>150</v>
      </c>
      <c r="J45" s="63">
        <f t="shared" si="5"/>
        <v>0</v>
      </c>
      <c r="K45" s="63">
        <f t="shared" si="5"/>
        <v>0</v>
      </c>
      <c r="L45" s="63">
        <f t="shared" si="5"/>
        <v>0</v>
      </c>
      <c r="M45" s="63">
        <f t="shared" si="5"/>
        <v>0</v>
      </c>
      <c r="N45" s="63">
        <f t="shared" si="5"/>
        <v>0</v>
      </c>
      <c r="O45" s="63">
        <f t="shared" si="5"/>
        <v>0</v>
      </c>
      <c r="P45" s="63">
        <f t="shared" si="5"/>
        <v>0</v>
      </c>
      <c r="Q45" s="63">
        <f t="shared" si="5"/>
        <v>0</v>
      </c>
      <c r="R45" s="63">
        <f t="shared" si="5"/>
        <v>0</v>
      </c>
      <c r="S45" s="63">
        <f t="shared" si="5"/>
        <v>0</v>
      </c>
      <c r="T45" s="63">
        <f t="shared" si="5"/>
        <v>0</v>
      </c>
      <c r="U45" s="63">
        <f t="shared" si="5"/>
        <v>0</v>
      </c>
      <c r="V45" s="63">
        <f t="shared" si="5"/>
        <v>0</v>
      </c>
      <c r="W45" s="63">
        <f t="shared" si="5"/>
        <v>0</v>
      </c>
      <c r="X45" s="63">
        <f t="shared" si="5"/>
        <v>0</v>
      </c>
      <c r="Y45" s="63">
        <f t="shared" si="5"/>
        <v>0</v>
      </c>
      <c r="Z45" s="63">
        <f t="shared" si="4"/>
        <v>0</v>
      </c>
      <c r="AA45" s="63">
        <f t="shared" si="4"/>
        <v>0</v>
      </c>
      <c r="AB45" s="63">
        <f t="shared" si="4"/>
        <v>0</v>
      </c>
      <c r="AC45" s="63">
        <f t="shared" si="4"/>
        <v>0</v>
      </c>
      <c r="AD45" s="63">
        <f t="shared" si="4"/>
        <v>0</v>
      </c>
      <c r="AE45" s="63">
        <f t="shared" si="4"/>
        <v>0</v>
      </c>
      <c r="AF45" s="63">
        <f t="shared" si="4"/>
        <v>0</v>
      </c>
      <c r="AG45" s="63">
        <f t="shared" si="4"/>
        <v>0</v>
      </c>
      <c r="AH45" s="63">
        <f t="shared" si="4"/>
        <v>0</v>
      </c>
      <c r="AI45" s="63">
        <f t="shared" si="4"/>
        <v>0</v>
      </c>
      <c r="AJ45" s="63">
        <f t="shared" si="4"/>
        <v>0</v>
      </c>
      <c r="AK45" s="63">
        <f t="shared" si="4"/>
        <v>0</v>
      </c>
      <c r="AL45" s="63">
        <f t="shared" si="4"/>
        <v>0</v>
      </c>
      <c r="AM45" s="63">
        <f t="shared" si="4"/>
        <v>0</v>
      </c>
      <c r="AN45" s="63">
        <f t="shared" si="4"/>
        <v>0</v>
      </c>
    </row>
    <row r="46" spans="1:40" ht="14.25" hidden="1" customHeight="1" x14ac:dyDescent="0.2">
      <c r="A46" s="58">
        <v>45</v>
      </c>
      <c r="B46" s="59">
        <f>LARGE(Qualifs!$H$3:$H$156,A46)</f>
        <v>1.513E-8</v>
      </c>
      <c r="C46" s="60" t="str">
        <f>INDEX(Qualifs!$I$3:$I$156,$H46)</f>
        <v>nc</v>
      </c>
      <c r="D46" s="61" t="str">
        <f>INDEX(Qualifs!C$3:C$156,$H46)</f>
        <v>?</v>
      </c>
      <c r="E46" s="61" t="str">
        <f>INDEX(Qualifs!E$3:E$156,$H46)</f>
        <v>?</v>
      </c>
      <c r="F46" s="62" t="str">
        <f>INDEX(Qualifs!D$3:D$156,$H46)</f>
        <v>?</v>
      </c>
      <c r="G46" s="359">
        <f>INDEX(Qualifs!G$3:G$156,$H46)</f>
        <v>3E-11</v>
      </c>
      <c r="H46" s="58">
        <f>MATCH(B46,Qualifs!$H$3:$H$156,0)</f>
        <v>149</v>
      </c>
      <c r="J46" s="63">
        <f t="shared" si="5"/>
        <v>0</v>
      </c>
      <c r="K46" s="63">
        <f t="shared" si="5"/>
        <v>0</v>
      </c>
      <c r="L46" s="63">
        <f t="shared" si="5"/>
        <v>0</v>
      </c>
      <c r="M46" s="63">
        <f t="shared" si="5"/>
        <v>0</v>
      </c>
      <c r="N46" s="63">
        <f t="shared" si="5"/>
        <v>0</v>
      </c>
      <c r="O46" s="63">
        <f t="shared" si="5"/>
        <v>0</v>
      </c>
      <c r="P46" s="63">
        <f t="shared" si="5"/>
        <v>0</v>
      </c>
      <c r="Q46" s="63">
        <f t="shared" si="5"/>
        <v>0</v>
      </c>
      <c r="R46" s="63">
        <f t="shared" si="5"/>
        <v>0</v>
      </c>
      <c r="S46" s="63">
        <f t="shared" si="5"/>
        <v>0</v>
      </c>
      <c r="T46" s="63">
        <f t="shared" si="5"/>
        <v>0</v>
      </c>
      <c r="U46" s="63">
        <f t="shared" si="5"/>
        <v>0</v>
      </c>
      <c r="V46" s="63">
        <f t="shared" si="5"/>
        <v>0</v>
      </c>
      <c r="W46" s="63">
        <f t="shared" si="5"/>
        <v>0</v>
      </c>
      <c r="X46" s="63">
        <f t="shared" si="5"/>
        <v>0</v>
      </c>
      <c r="Y46" s="63">
        <f t="shared" si="5"/>
        <v>0</v>
      </c>
      <c r="Z46" s="63">
        <f t="shared" si="4"/>
        <v>0</v>
      </c>
      <c r="AA46" s="63">
        <f t="shared" si="4"/>
        <v>0</v>
      </c>
      <c r="AB46" s="63">
        <f t="shared" si="4"/>
        <v>0</v>
      </c>
      <c r="AC46" s="63">
        <f t="shared" si="4"/>
        <v>0</v>
      </c>
      <c r="AD46" s="63">
        <f t="shared" si="4"/>
        <v>0</v>
      </c>
      <c r="AE46" s="63">
        <f t="shared" si="4"/>
        <v>0</v>
      </c>
      <c r="AF46" s="63">
        <f t="shared" si="4"/>
        <v>0</v>
      </c>
      <c r="AG46" s="63">
        <f t="shared" si="4"/>
        <v>0</v>
      </c>
      <c r="AH46" s="63">
        <f t="shared" si="4"/>
        <v>0</v>
      </c>
      <c r="AI46" s="63">
        <f t="shared" si="4"/>
        <v>0</v>
      </c>
      <c r="AJ46" s="63">
        <f t="shared" si="4"/>
        <v>0</v>
      </c>
      <c r="AK46" s="63">
        <f t="shared" si="4"/>
        <v>0</v>
      </c>
      <c r="AL46" s="63">
        <f t="shared" si="4"/>
        <v>0</v>
      </c>
      <c r="AM46" s="63">
        <f t="shared" si="4"/>
        <v>0</v>
      </c>
      <c r="AN46" s="63">
        <f t="shared" si="4"/>
        <v>0</v>
      </c>
    </row>
    <row r="47" spans="1:40" ht="14.25" hidden="1" customHeight="1" x14ac:dyDescent="0.2">
      <c r="A47" s="58">
        <v>46</v>
      </c>
      <c r="B47" s="59">
        <f>LARGE(Qualifs!$H$3:$H$156,A47)</f>
        <v>1.503E-8</v>
      </c>
      <c r="C47" s="60" t="str">
        <f>INDEX(Qualifs!$I$3:$I$156,$H47)</f>
        <v>nc</v>
      </c>
      <c r="D47" s="61" t="str">
        <f>INDEX(Qualifs!C$3:C$156,$H47)</f>
        <v>?</v>
      </c>
      <c r="E47" s="61" t="str">
        <f>INDEX(Qualifs!E$3:E$156,$H47)</f>
        <v>?</v>
      </c>
      <c r="F47" s="62" t="str">
        <f>INDEX(Qualifs!D$3:D$156,$H47)</f>
        <v>?</v>
      </c>
      <c r="G47" s="359">
        <f>INDEX(Qualifs!G$3:G$156,$H47)</f>
        <v>3E-11</v>
      </c>
      <c r="H47" s="58">
        <f>MATCH(B47,Qualifs!$H$3:$H$156,0)</f>
        <v>148</v>
      </c>
      <c r="J47" s="63">
        <f t="shared" si="5"/>
        <v>0</v>
      </c>
      <c r="K47" s="63">
        <f t="shared" si="5"/>
        <v>0</v>
      </c>
      <c r="L47" s="63">
        <f t="shared" si="5"/>
        <v>0</v>
      </c>
      <c r="M47" s="63">
        <f t="shared" si="5"/>
        <v>0</v>
      </c>
      <c r="N47" s="63">
        <f t="shared" si="5"/>
        <v>0</v>
      </c>
      <c r="O47" s="63">
        <f t="shared" si="5"/>
        <v>0</v>
      </c>
      <c r="P47" s="63">
        <f t="shared" si="5"/>
        <v>0</v>
      </c>
      <c r="Q47" s="63">
        <f t="shared" si="5"/>
        <v>0</v>
      </c>
      <c r="R47" s="63">
        <f t="shared" si="5"/>
        <v>0</v>
      </c>
      <c r="S47" s="63">
        <f t="shared" si="5"/>
        <v>0</v>
      </c>
      <c r="T47" s="63">
        <f t="shared" si="5"/>
        <v>0</v>
      </c>
      <c r="U47" s="63">
        <f t="shared" si="5"/>
        <v>0</v>
      </c>
      <c r="V47" s="63">
        <f t="shared" si="5"/>
        <v>0</v>
      </c>
      <c r="W47" s="63">
        <f t="shared" si="5"/>
        <v>0</v>
      </c>
      <c r="X47" s="63">
        <f t="shared" si="5"/>
        <v>0</v>
      </c>
      <c r="Y47" s="63">
        <f t="shared" si="5"/>
        <v>0</v>
      </c>
      <c r="Z47" s="63">
        <f t="shared" si="4"/>
        <v>0</v>
      </c>
      <c r="AA47" s="63">
        <f t="shared" si="4"/>
        <v>0</v>
      </c>
      <c r="AB47" s="63">
        <f t="shared" si="4"/>
        <v>0</v>
      </c>
      <c r="AC47" s="63">
        <f t="shared" si="4"/>
        <v>0</v>
      </c>
      <c r="AD47" s="63">
        <f t="shared" si="4"/>
        <v>0</v>
      </c>
      <c r="AE47" s="63">
        <f t="shared" si="4"/>
        <v>0</v>
      </c>
      <c r="AF47" s="63">
        <f t="shared" si="4"/>
        <v>0</v>
      </c>
      <c r="AG47" s="63">
        <f t="shared" si="4"/>
        <v>0</v>
      </c>
      <c r="AH47" s="63">
        <f t="shared" si="4"/>
        <v>0</v>
      </c>
      <c r="AI47" s="63">
        <f t="shared" si="4"/>
        <v>0</v>
      </c>
      <c r="AJ47" s="63">
        <f t="shared" si="4"/>
        <v>0</v>
      </c>
      <c r="AK47" s="63">
        <f t="shared" si="4"/>
        <v>0</v>
      </c>
      <c r="AL47" s="63">
        <f t="shared" si="4"/>
        <v>0</v>
      </c>
      <c r="AM47" s="63">
        <f t="shared" si="4"/>
        <v>0</v>
      </c>
      <c r="AN47" s="63">
        <f t="shared" si="4"/>
        <v>0</v>
      </c>
    </row>
    <row r="48" spans="1:40" ht="14.25" hidden="1" customHeight="1" x14ac:dyDescent="0.2">
      <c r="A48" s="58">
        <v>47</v>
      </c>
      <c r="B48" s="59">
        <f>LARGE(Qualifs!$H$3:$H$156,A48)</f>
        <v>1.4929999999999999E-8</v>
      </c>
      <c r="C48" s="60" t="str">
        <f>INDEX(Qualifs!$I$3:$I$156,$H48)</f>
        <v>nc</v>
      </c>
      <c r="D48" s="61" t="str">
        <f>INDEX(Qualifs!C$3:C$156,$H48)</f>
        <v>?</v>
      </c>
      <c r="E48" s="61" t="str">
        <f>INDEX(Qualifs!E$3:E$156,$H48)</f>
        <v>?</v>
      </c>
      <c r="F48" s="62" t="str">
        <f>INDEX(Qualifs!D$3:D$156,$H48)</f>
        <v>?</v>
      </c>
      <c r="G48" s="359">
        <f>INDEX(Qualifs!G$3:G$156,$H48)</f>
        <v>3E-11</v>
      </c>
      <c r="H48" s="58">
        <f>MATCH(B48,Qualifs!$H$3:$H$156,0)</f>
        <v>147</v>
      </c>
      <c r="J48" s="63">
        <f t="shared" si="5"/>
        <v>0</v>
      </c>
      <c r="K48" s="63">
        <f t="shared" si="5"/>
        <v>0</v>
      </c>
      <c r="L48" s="63">
        <f t="shared" si="5"/>
        <v>0</v>
      </c>
      <c r="M48" s="63">
        <f t="shared" si="5"/>
        <v>0</v>
      </c>
      <c r="N48" s="63">
        <f t="shared" si="5"/>
        <v>0</v>
      </c>
      <c r="O48" s="63">
        <f t="shared" si="5"/>
        <v>0</v>
      </c>
      <c r="P48" s="63">
        <f t="shared" si="5"/>
        <v>0</v>
      </c>
      <c r="Q48" s="63">
        <f t="shared" si="5"/>
        <v>0</v>
      </c>
      <c r="R48" s="63">
        <f t="shared" si="5"/>
        <v>0</v>
      </c>
      <c r="S48" s="63">
        <f t="shared" si="5"/>
        <v>0</v>
      </c>
      <c r="T48" s="63">
        <f t="shared" si="5"/>
        <v>0</v>
      </c>
      <c r="U48" s="63">
        <f t="shared" si="5"/>
        <v>0</v>
      </c>
      <c r="V48" s="63">
        <f t="shared" si="5"/>
        <v>0</v>
      </c>
      <c r="W48" s="63">
        <f t="shared" si="5"/>
        <v>0</v>
      </c>
      <c r="X48" s="63">
        <f t="shared" si="5"/>
        <v>0</v>
      </c>
      <c r="Y48" s="63">
        <f t="shared" si="5"/>
        <v>0</v>
      </c>
      <c r="Z48" s="63">
        <f t="shared" si="4"/>
        <v>0</v>
      </c>
      <c r="AA48" s="63">
        <f t="shared" si="4"/>
        <v>0</v>
      </c>
      <c r="AB48" s="63">
        <f t="shared" si="4"/>
        <v>0</v>
      </c>
      <c r="AC48" s="63">
        <f t="shared" si="4"/>
        <v>0</v>
      </c>
      <c r="AD48" s="63">
        <f t="shared" si="4"/>
        <v>0</v>
      </c>
      <c r="AE48" s="63">
        <f t="shared" si="4"/>
        <v>0</v>
      </c>
      <c r="AF48" s="63">
        <f t="shared" si="4"/>
        <v>0</v>
      </c>
      <c r="AG48" s="63">
        <f t="shared" si="4"/>
        <v>0</v>
      </c>
      <c r="AH48" s="63">
        <f t="shared" si="4"/>
        <v>0</v>
      </c>
      <c r="AI48" s="63">
        <f t="shared" si="4"/>
        <v>0</v>
      </c>
      <c r="AJ48" s="63">
        <f t="shared" si="4"/>
        <v>0</v>
      </c>
      <c r="AK48" s="63">
        <f t="shared" si="4"/>
        <v>0</v>
      </c>
      <c r="AL48" s="63">
        <f t="shared" si="4"/>
        <v>0</v>
      </c>
      <c r="AM48" s="63">
        <f t="shared" si="4"/>
        <v>0</v>
      </c>
      <c r="AN48" s="63">
        <f t="shared" si="4"/>
        <v>0</v>
      </c>
    </row>
    <row r="49" spans="1:40" ht="14.25" hidden="1" customHeight="1" x14ac:dyDescent="0.2">
      <c r="A49" s="58">
        <v>48</v>
      </c>
      <c r="B49" s="59">
        <f>LARGE(Qualifs!$H$3:$H$156,A49)</f>
        <v>1.4829999999999999E-8</v>
      </c>
      <c r="C49" s="60" t="str">
        <f>INDEX(Qualifs!$I$3:$I$156,$H49)</f>
        <v>nc</v>
      </c>
      <c r="D49" s="61" t="str">
        <f>INDEX(Qualifs!C$3:C$156,$H49)</f>
        <v>?</v>
      </c>
      <c r="E49" s="61" t="str">
        <f>INDEX(Qualifs!E$3:E$156,$H49)</f>
        <v>?</v>
      </c>
      <c r="F49" s="62" t="str">
        <f>INDEX(Qualifs!D$3:D$156,$H49)</f>
        <v>?</v>
      </c>
      <c r="G49" s="359">
        <f>INDEX(Qualifs!G$3:G$156,$H49)</f>
        <v>3E-11</v>
      </c>
      <c r="H49" s="58">
        <f>MATCH(B49,Qualifs!$H$3:$H$156,0)</f>
        <v>146</v>
      </c>
      <c r="J49" s="63">
        <f t="shared" si="5"/>
        <v>0</v>
      </c>
      <c r="K49" s="63">
        <f t="shared" si="5"/>
        <v>0</v>
      </c>
      <c r="L49" s="63">
        <f t="shared" si="5"/>
        <v>0</v>
      </c>
      <c r="M49" s="63">
        <f t="shared" si="5"/>
        <v>0</v>
      </c>
      <c r="N49" s="63">
        <f t="shared" si="5"/>
        <v>0</v>
      </c>
      <c r="O49" s="63">
        <f t="shared" si="5"/>
        <v>0</v>
      </c>
      <c r="P49" s="63">
        <f t="shared" si="5"/>
        <v>0</v>
      </c>
      <c r="Q49" s="63">
        <f t="shared" si="5"/>
        <v>0</v>
      </c>
      <c r="R49" s="63">
        <f t="shared" si="5"/>
        <v>0</v>
      </c>
      <c r="S49" s="63">
        <f t="shared" si="5"/>
        <v>0</v>
      </c>
      <c r="T49" s="63">
        <f t="shared" si="5"/>
        <v>0</v>
      </c>
      <c r="U49" s="63">
        <f t="shared" si="5"/>
        <v>0</v>
      </c>
      <c r="V49" s="63">
        <f t="shared" si="5"/>
        <v>0</v>
      </c>
      <c r="W49" s="63">
        <f t="shared" si="5"/>
        <v>0</v>
      </c>
      <c r="X49" s="63">
        <f t="shared" si="5"/>
        <v>0</v>
      </c>
      <c r="Y49" s="63">
        <f t="shared" si="5"/>
        <v>0</v>
      </c>
      <c r="Z49" s="63">
        <f t="shared" ref="Z49:AN64" si="6">IF($E49=Z$1,$G49,0)</f>
        <v>0</v>
      </c>
      <c r="AA49" s="63">
        <f t="shared" si="6"/>
        <v>0</v>
      </c>
      <c r="AB49" s="63">
        <f t="shared" si="6"/>
        <v>0</v>
      </c>
      <c r="AC49" s="63">
        <f t="shared" si="6"/>
        <v>0</v>
      </c>
      <c r="AD49" s="63">
        <f t="shared" si="6"/>
        <v>0</v>
      </c>
      <c r="AE49" s="63">
        <f t="shared" si="6"/>
        <v>0</v>
      </c>
      <c r="AF49" s="63">
        <f t="shared" si="6"/>
        <v>0</v>
      </c>
      <c r="AG49" s="63">
        <f t="shared" si="6"/>
        <v>0</v>
      </c>
      <c r="AH49" s="63">
        <f t="shared" si="6"/>
        <v>0</v>
      </c>
      <c r="AI49" s="63">
        <f t="shared" si="6"/>
        <v>0</v>
      </c>
      <c r="AJ49" s="63">
        <f t="shared" si="6"/>
        <v>0</v>
      </c>
      <c r="AK49" s="63">
        <f t="shared" si="6"/>
        <v>0</v>
      </c>
      <c r="AL49" s="63">
        <f t="shared" si="6"/>
        <v>0</v>
      </c>
      <c r="AM49" s="63">
        <f t="shared" si="6"/>
        <v>0</v>
      </c>
      <c r="AN49" s="63">
        <f t="shared" si="6"/>
        <v>0</v>
      </c>
    </row>
    <row r="50" spans="1:40" ht="14.25" hidden="1" customHeight="1" x14ac:dyDescent="0.2">
      <c r="A50" s="58">
        <v>49</v>
      </c>
      <c r="B50" s="59">
        <f>LARGE(Qualifs!$H$3:$H$156,A50)</f>
        <v>1.4729999999999999E-8</v>
      </c>
      <c r="C50" s="60" t="str">
        <f>INDEX(Qualifs!$I$3:$I$156,$H50)</f>
        <v>nc</v>
      </c>
      <c r="D50" s="61" t="str">
        <f>INDEX(Qualifs!C$3:C$156,$H50)</f>
        <v>?</v>
      </c>
      <c r="E50" s="61" t="str">
        <f>INDEX(Qualifs!E$3:E$156,$H50)</f>
        <v>?</v>
      </c>
      <c r="F50" s="62" t="str">
        <f>INDEX(Qualifs!D$3:D$156,$H50)</f>
        <v>?</v>
      </c>
      <c r="G50" s="359">
        <f>INDEX(Qualifs!G$3:G$156,$H50)</f>
        <v>3E-11</v>
      </c>
      <c r="H50" s="58">
        <f>MATCH(B50,Qualifs!$H$3:$H$156,0)</f>
        <v>145</v>
      </c>
      <c r="J50" s="63">
        <f t="shared" ref="J50:Y65" si="7">IF($E50=J$1,$G50,0)</f>
        <v>0</v>
      </c>
      <c r="K50" s="63">
        <f t="shared" si="7"/>
        <v>0</v>
      </c>
      <c r="L50" s="63">
        <f t="shared" si="7"/>
        <v>0</v>
      </c>
      <c r="M50" s="63">
        <f t="shared" si="7"/>
        <v>0</v>
      </c>
      <c r="N50" s="63">
        <f t="shared" si="7"/>
        <v>0</v>
      </c>
      <c r="O50" s="63">
        <f t="shared" si="7"/>
        <v>0</v>
      </c>
      <c r="P50" s="63">
        <f t="shared" si="7"/>
        <v>0</v>
      </c>
      <c r="Q50" s="63">
        <f t="shared" si="7"/>
        <v>0</v>
      </c>
      <c r="R50" s="63">
        <f t="shared" si="7"/>
        <v>0</v>
      </c>
      <c r="S50" s="63">
        <f t="shared" si="7"/>
        <v>0</v>
      </c>
      <c r="T50" s="63">
        <f t="shared" si="7"/>
        <v>0</v>
      </c>
      <c r="U50" s="63">
        <f t="shared" si="7"/>
        <v>0</v>
      </c>
      <c r="V50" s="63">
        <f t="shared" si="7"/>
        <v>0</v>
      </c>
      <c r="W50" s="63">
        <f t="shared" si="7"/>
        <v>0</v>
      </c>
      <c r="X50" s="63">
        <f t="shared" si="7"/>
        <v>0</v>
      </c>
      <c r="Y50" s="63">
        <f t="shared" si="7"/>
        <v>0</v>
      </c>
      <c r="Z50" s="63">
        <f t="shared" si="6"/>
        <v>0</v>
      </c>
      <c r="AA50" s="63">
        <f t="shared" si="6"/>
        <v>0</v>
      </c>
      <c r="AB50" s="63">
        <f t="shared" si="6"/>
        <v>0</v>
      </c>
      <c r="AC50" s="63">
        <f t="shared" si="6"/>
        <v>0</v>
      </c>
      <c r="AD50" s="63">
        <f t="shared" si="6"/>
        <v>0</v>
      </c>
      <c r="AE50" s="63">
        <f t="shared" si="6"/>
        <v>0</v>
      </c>
      <c r="AF50" s="63">
        <f t="shared" si="6"/>
        <v>0</v>
      </c>
      <c r="AG50" s="63">
        <f t="shared" si="6"/>
        <v>0</v>
      </c>
      <c r="AH50" s="63">
        <f t="shared" si="6"/>
        <v>0</v>
      </c>
      <c r="AI50" s="63">
        <f t="shared" si="6"/>
        <v>0</v>
      </c>
      <c r="AJ50" s="63">
        <f t="shared" si="6"/>
        <v>0</v>
      </c>
      <c r="AK50" s="63">
        <f t="shared" si="6"/>
        <v>0</v>
      </c>
      <c r="AL50" s="63">
        <f t="shared" si="6"/>
        <v>0</v>
      </c>
      <c r="AM50" s="63">
        <f t="shared" si="6"/>
        <v>0</v>
      </c>
      <c r="AN50" s="63">
        <f t="shared" si="6"/>
        <v>0</v>
      </c>
    </row>
    <row r="51" spans="1:40" ht="14.25" hidden="1" customHeight="1" x14ac:dyDescent="0.2">
      <c r="A51" s="58">
        <v>50</v>
      </c>
      <c r="B51" s="59">
        <f>LARGE(Qualifs!$H$3:$H$156,A51)</f>
        <v>1.4629999999999999E-8</v>
      </c>
      <c r="C51" s="60" t="str">
        <f>INDEX(Qualifs!$I$3:$I$156,$H51)</f>
        <v>nc</v>
      </c>
      <c r="D51" s="61" t="str">
        <f>INDEX(Qualifs!C$3:C$156,$H51)</f>
        <v>?</v>
      </c>
      <c r="E51" s="61" t="str">
        <f>INDEX(Qualifs!E$3:E$156,$H51)</f>
        <v>?</v>
      </c>
      <c r="F51" s="62" t="str">
        <f>INDEX(Qualifs!D$3:D$156,$H51)</f>
        <v>?</v>
      </c>
      <c r="G51" s="359">
        <f>INDEX(Qualifs!G$3:G$156,$H51)</f>
        <v>3E-11</v>
      </c>
      <c r="H51" s="58">
        <f>MATCH(B51,Qualifs!$H$3:$H$156,0)</f>
        <v>144</v>
      </c>
      <c r="J51" s="63">
        <f t="shared" si="7"/>
        <v>0</v>
      </c>
      <c r="K51" s="63">
        <f t="shared" si="7"/>
        <v>0</v>
      </c>
      <c r="L51" s="63">
        <f t="shared" si="7"/>
        <v>0</v>
      </c>
      <c r="M51" s="63">
        <f t="shared" si="7"/>
        <v>0</v>
      </c>
      <c r="N51" s="63">
        <f t="shared" si="7"/>
        <v>0</v>
      </c>
      <c r="O51" s="63">
        <f t="shared" si="7"/>
        <v>0</v>
      </c>
      <c r="P51" s="63">
        <f t="shared" si="7"/>
        <v>0</v>
      </c>
      <c r="Q51" s="63">
        <f t="shared" si="7"/>
        <v>0</v>
      </c>
      <c r="R51" s="63">
        <f t="shared" si="7"/>
        <v>0</v>
      </c>
      <c r="S51" s="63">
        <f t="shared" si="7"/>
        <v>0</v>
      </c>
      <c r="T51" s="63">
        <f t="shared" si="7"/>
        <v>0</v>
      </c>
      <c r="U51" s="63">
        <f t="shared" si="7"/>
        <v>0</v>
      </c>
      <c r="V51" s="63">
        <f t="shared" si="7"/>
        <v>0</v>
      </c>
      <c r="W51" s="63">
        <f t="shared" si="7"/>
        <v>0</v>
      </c>
      <c r="X51" s="63">
        <f t="shared" si="7"/>
        <v>0</v>
      </c>
      <c r="Y51" s="63">
        <f t="shared" si="7"/>
        <v>0</v>
      </c>
      <c r="Z51" s="63">
        <f t="shared" si="6"/>
        <v>0</v>
      </c>
      <c r="AA51" s="63">
        <f t="shared" si="6"/>
        <v>0</v>
      </c>
      <c r="AB51" s="63">
        <f t="shared" si="6"/>
        <v>0</v>
      </c>
      <c r="AC51" s="63">
        <f t="shared" si="6"/>
        <v>0</v>
      </c>
      <c r="AD51" s="63">
        <f t="shared" si="6"/>
        <v>0</v>
      </c>
      <c r="AE51" s="63">
        <f t="shared" si="6"/>
        <v>0</v>
      </c>
      <c r="AF51" s="63">
        <f t="shared" si="6"/>
        <v>0</v>
      </c>
      <c r="AG51" s="63">
        <f t="shared" si="6"/>
        <v>0</v>
      </c>
      <c r="AH51" s="63">
        <f t="shared" si="6"/>
        <v>0</v>
      </c>
      <c r="AI51" s="63">
        <f t="shared" si="6"/>
        <v>0</v>
      </c>
      <c r="AJ51" s="63">
        <f t="shared" si="6"/>
        <v>0</v>
      </c>
      <c r="AK51" s="63">
        <f t="shared" si="6"/>
        <v>0</v>
      </c>
      <c r="AL51" s="63">
        <f t="shared" si="6"/>
        <v>0</v>
      </c>
      <c r="AM51" s="63">
        <f t="shared" si="6"/>
        <v>0</v>
      </c>
      <c r="AN51" s="63">
        <f t="shared" si="6"/>
        <v>0</v>
      </c>
    </row>
    <row r="52" spans="1:40" ht="14.25" hidden="1" customHeight="1" x14ac:dyDescent="0.2">
      <c r="A52" s="58">
        <v>51</v>
      </c>
      <c r="B52" s="59">
        <f>LARGE(Qualifs!$H$3:$H$156,A52)</f>
        <v>1.453E-8</v>
      </c>
      <c r="C52" s="60" t="str">
        <f>INDEX(Qualifs!$I$3:$I$156,$H52)</f>
        <v>nc</v>
      </c>
      <c r="D52" s="61" t="str">
        <f>INDEX(Qualifs!C$3:C$156,$H52)</f>
        <v>?</v>
      </c>
      <c r="E52" s="61" t="str">
        <f>INDEX(Qualifs!E$3:E$156,$H52)</f>
        <v>?</v>
      </c>
      <c r="F52" s="62" t="str">
        <f>INDEX(Qualifs!D$3:D$156,$H52)</f>
        <v>?</v>
      </c>
      <c r="G52" s="359">
        <f>INDEX(Qualifs!G$3:G$156,$H52)</f>
        <v>3E-11</v>
      </c>
      <c r="H52" s="58">
        <f>MATCH(B52,Qualifs!$H$3:$H$156,0)</f>
        <v>143</v>
      </c>
      <c r="J52" s="63">
        <f t="shared" si="7"/>
        <v>0</v>
      </c>
      <c r="K52" s="63">
        <f t="shared" si="7"/>
        <v>0</v>
      </c>
      <c r="L52" s="63">
        <f t="shared" si="7"/>
        <v>0</v>
      </c>
      <c r="M52" s="63">
        <f t="shared" si="7"/>
        <v>0</v>
      </c>
      <c r="N52" s="63">
        <f t="shared" si="7"/>
        <v>0</v>
      </c>
      <c r="O52" s="63">
        <f t="shared" si="7"/>
        <v>0</v>
      </c>
      <c r="P52" s="63">
        <f t="shared" si="7"/>
        <v>0</v>
      </c>
      <c r="Q52" s="63">
        <f t="shared" si="7"/>
        <v>0</v>
      </c>
      <c r="R52" s="63">
        <f t="shared" si="7"/>
        <v>0</v>
      </c>
      <c r="S52" s="63">
        <f t="shared" si="7"/>
        <v>0</v>
      </c>
      <c r="T52" s="63">
        <f t="shared" si="7"/>
        <v>0</v>
      </c>
      <c r="U52" s="63">
        <f t="shared" si="7"/>
        <v>0</v>
      </c>
      <c r="V52" s="63">
        <f t="shared" si="7"/>
        <v>0</v>
      </c>
      <c r="W52" s="63">
        <f t="shared" si="7"/>
        <v>0</v>
      </c>
      <c r="X52" s="63">
        <f t="shared" si="7"/>
        <v>0</v>
      </c>
      <c r="Y52" s="63">
        <f t="shared" si="7"/>
        <v>0</v>
      </c>
      <c r="Z52" s="63">
        <f t="shared" si="6"/>
        <v>0</v>
      </c>
      <c r="AA52" s="63">
        <f t="shared" si="6"/>
        <v>0</v>
      </c>
      <c r="AB52" s="63">
        <f t="shared" si="6"/>
        <v>0</v>
      </c>
      <c r="AC52" s="63">
        <f t="shared" si="6"/>
        <v>0</v>
      </c>
      <c r="AD52" s="63">
        <f t="shared" si="6"/>
        <v>0</v>
      </c>
      <c r="AE52" s="63">
        <f t="shared" si="6"/>
        <v>0</v>
      </c>
      <c r="AF52" s="63">
        <f t="shared" si="6"/>
        <v>0</v>
      </c>
      <c r="AG52" s="63">
        <f t="shared" si="6"/>
        <v>0</v>
      </c>
      <c r="AH52" s="63">
        <f t="shared" si="6"/>
        <v>0</v>
      </c>
      <c r="AI52" s="63">
        <f t="shared" si="6"/>
        <v>0</v>
      </c>
      <c r="AJ52" s="63">
        <f t="shared" si="6"/>
        <v>0</v>
      </c>
      <c r="AK52" s="63">
        <f t="shared" si="6"/>
        <v>0</v>
      </c>
      <c r="AL52" s="63">
        <f t="shared" si="6"/>
        <v>0</v>
      </c>
      <c r="AM52" s="63">
        <f t="shared" si="6"/>
        <v>0</v>
      </c>
      <c r="AN52" s="63">
        <f t="shared" si="6"/>
        <v>0</v>
      </c>
    </row>
    <row r="53" spans="1:40" ht="14.25" hidden="1" customHeight="1" x14ac:dyDescent="0.2">
      <c r="A53" s="58">
        <v>52</v>
      </c>
      <c r="B53" s="59">
        <f>LARGE(Qualifs!$H$3:$H$156,A53)</f>
        <v>1.4429999999999999E-8</v>
      </c>
      <c r="C53" s="60" t="str">
        <f>INDEX(Qualifs!$I$3:$I$156,$H53)</f>
        <v>nc</v>
      </c>
      <c r="D53" s="61" t="str">
        <f>INDEX(Qualifs!C$3:C$156,$H53)</f>
        <v>?</v>
      </c>
      <c r="E53" s="61" t="str">
        <f>INDEX(Qualifs!E$3:E$156,$H53)</f>
        <v>?</v>
      </c>
      <c r="F53" s="62" t="str">
        <f>INDEX(Qualifs!D$3:D$156,$H53)</f>
        <v>?</v>
      </c>
      <c r="G53" s="359">
        <f>INDEX(Qualifs!G$3:G$156,$H53)</f>
        <v>3E-11</v>
      </c>
      <c r="H53" s="58">
        <f>MATCH(B53,Qualifs!$H$3:$H$156,0)</f>
        <v>142</v>
      </c>
      <c r="J53" s="63">
        <f t="shared" si="7"/>
        <v>0</v>
      </c>
      <c r="K53" s="63">
        <f t="shared" si="7"/>
        <v>0</v>
      </c>
      <c r="L53" s="63">
        <f t="shared" si="7"/>
        <v>0</v>
      </c>
      <c r="M53" s="63">
        <f t="shared" si="7"/>
        <v>0</v>
      </c>
      <c r="N53" s="63">
        <f t="shared" si="7"/>
        <v>0</v>
      </c>
      <c r="O53" s="63">
        <f t="shared" si="7"/>
        <v>0</v>
      </c>
      <c r="P53" s="63">
        <f t="shared" si="7"/>
        <v>0</v>
      </c>
      <c r="Q53" s="63">
        <f t="shared" si="7"/>
        <v>0</v>
      </c>
      <c r="R53" s="63">
        <f t="shared" si="7"/>
        <v>0</v>
      </c>
      <c r="S53" s="63">
        <f t="shared" si="7"/>
        <v>0</v>
      </c>
      <c r="T53" s="63">
        <f t="shared" si="7"/>
        <v>0</v>
      </c>
      <c r="U53" s="63">
        <f t="shared" si="7"/>
        <v>0</v>
      </c>
      <c r="V53" s="63">
        <f t="shared" si="7"/>
        <v>0</v>
      </c>
      <c r="W53" s="63">
        <f t="shared" si="7"/>
        <v>0</v>
      </c>
      <c r="X53" s="63">
        <f t="shared" si="7"/>
        <v>0</v>
      </c>
      <c r="Y53" s="63">
        <f t="shared" si="7"/>
        <v>0</v>
      </c>
      <c r="Z53" s="63">
        <f t="shared" si="6"/>
        <v>0</v>
      </c>
      <c r="AA53" s="63">
        <f t="shared" si="6"/>
        <v>0</v>
      </c>
      <c r="AB53" s="63">
        <f t="shared" si="6"/>
        <v>0</v>
      </c>
      <c r="AC53" s="63">
        <f t="shared" si="6"/>
        <v>0</v>
      </c>
      <c r="AD53" s="63">
        <f t="shared" si="6"/>
        <v>0</v>
      </c>
      <c r="AE53" s="63">
        <f t="shared" si="6"/>
        <v>0</v>
      </c>
      <c r="AF53" s="63">
        <f t="shared" si="6"/>
        <v>0</v>
      </c>
      <c r="AG53" s="63">
        <f t="shared" si="6"/>
        <v>0</v>
      </c>
      <c r="AH53" s="63">
        <f t="shared" si="6"/>
        <v>0</v>
      </c>
      <c r="AI53" s="63">
        <f t="shared" si="6"/>
        <v>0</v>
      </c>
      <c r="AJ53" s="63">
        <f t="shared" si="6"/>
        <v>0</v>
      </c>
      <c r="AK53" s="63">
        <f t="shared" si="6"/>
        <v>0</v>
      </c>
      <c r="AL53" s="63">
        <f t="shared" si="6"/>
        <v>0</v>
      </c>
      <c r="AM53" s="63">
        <f t="shared" si="6"/>
        <v>0</v>
      </c>
      <c r="AN53" s="63">
        <f t="shared" si="6"/>
        <v>0</v>
      </c>
    </row>
    <row r="54" spans="1:40" ht="14.25" hidden="1" customHeight="1" x14ac:dyDescent="0.2">
      <c r="A54" s="58">
        <v>53</v>
      </c>
      <c r="B54" s="59">
        <f>LARGE(Qualifs!$H$3:$H$156,A54)</f>
        <v>1.433E-8</v>
      </c>
      <c r="C54" s="60" t="str">
        <f>INDEX(Qualifs!$I$3:$I$156,$H54)</f>
        <v>nc</v>
      </c>
      <c r="D54" s="61" t="str">
        <f>INDEX(Qualifs!C$3:C$156,$H54)</f>
        <v>?</v>
      </c>
      <c r="E54" s="61" t="str">
        <f>INDEX(Qualifs!E$3:E$156,$H54)</f>
        <v>?</v>
      </c>
      <c r="F54" s="62" t="str">
        <f>INDEX(Qualifs!D$3:D$156,$H54)</f>
        <v>?</v>
      </c>
      <c r="G54" s="359">
        <f>INDEX(Qualifs!G$3:G$156,$H54)</f>
        <v>3E-11</v>
      </c>
      <c r="H54" s="58">
        <f>MATCH(B54,Qualifs!$H$3:$H$156,0)</f>
        <v>141</v>
      </c>
      <c r="J54" s="63">
        <f t="shared" si="7"/>
        <v>0</v>
      </c>
      <c r="K54" s="63">
        <f t="shared" si="7"/>
        <v>0</v>
      </c>
      <c r="L54" s="63">
        <f t="shared" si="7"/>
        <v>0</v>
      </c>
      <c r="M54" s="63">
        <f t="shared" si="7"/>
        <v>0</v>
      </c>
      <c r="N54" s="63">
        <f t="shared" si="7"/>
        <v>0</v>
      </c>
      <c r="O54" s="63">
        <f t="shared" si="7"/>
        <v>0</v>
      </c>
      <c r="P54" s="63">
        <f t="shared" si="7"/>
        <v>0</v>
      </c>
      <c r="Q54" s="63">
        <f t="shared" si="7"/>
        <v>0</v>
      </c>
      <c r="R54" s="63">
        <f t="shared" si="7"/>
        <v>0</v>
      </c>
      <c r="S54" s="63">
        <f t="shared" si="7"/>
        <v>0</v>
      </c>
      <c r="T54" s="63">
        <f t="shared" si="7"/>
        <v>0</v>
      </c>
      <c r="U54" s="63">
        <f t="shared" si="7"/>
        <v>0</v>
      </c>
      <c r="V54" s="63">
        <f t="shared" si="7"/>
        <v>0</v>
      </c>
      <c r="W54" s="63">
        <f t="shared" si="7"/>
        <v>0</v>
      </c>
      <c r="X54" s="63">
        <f t="shared" si="7"/>
        <v>0</v>
      </c>
      <c r="Y54" s="63">
        <f t="shared" si="7"/>
        <v>0</v>
      </c>
      <c r="Z54" s="63">
        <f t="shared" si="6"/>
        <v>0</v>
      </c>
      <c r="AA54" s="63">
        <f t="shared" si="6"/>
        <v>0</v>
      </c>
      <c r="AB54" s="63">
        <f t="shared" si="6"/>
        <v>0</v>
      </c>
      <c r="AC54" s="63">
        <f t="shared" si="6"/>
        <v>0</v>
      </c>
      <c r="AD54" s="63">
        <f t="shared" si="6"/>
        <v>0</v>
      </c>
      <c r="AE54" s="63">
        <f t="shared" si="6"/>
        <v>0</v>
      </c>
      <c r="AF54" s="63">
        <f t="shared" si="6"/>
        <v>0</v>
      </c>
      <c r="AG54" s="63">
        <f t="shared" si="6"/>
        <v>0</v>
      </c>
      <c r="AH54" s="63">
        <f t="shared" si="6"/>
        <v>0</v>
      </c>
      <c r="AI54" s="63">
        <f t="shared" si="6"/>
        <v>0</v>
      </c>
      <c r="AJ54" s="63">
        <f t="shared" si="6"/>
        <v>0</v>
      </c>
      <c r="AK54" s="63">
        <f t="shared" si="6"/>
        <v>0</v>
      </c>
      <c r="AL54" s="63">
        <f t="shared" si="6"/>
        <v>0</v>
      </c>
      <c r="AM54" s="63">
        <f t="shared" si="6"/>
        <v>0</v>
      </c>
      <c r="AN54" s="63">
        <f t="shared" si="6"/>
        <v>0</v>
      </c>
    </row>
    <row r="55" spans="1:40" ht="14.25" hidden="1" customHeight="1" x14ac:dyDescent="0.2">
      <c r="A55" s="58">
        <v>54</v>
      </c>
      <c r="B55" s="59">
        <f>LARGE(Qualifs!$H$3:$H$156,A55)</f>
        <v>1.4229999999999999E-8</v>
      </c>
      <c r="C55" s="60" t="str">
        <f>INDEX(Qualifs!$I$3:$I$156,$H55)</f>
        <v>nc</v>
      </c>
      <c r="D55" s="61" t="str">
        <f>INDEX(Qualifs!C$3:C$156,$H55)</f>
        <v>?</v>
      </c>
      <c r="E55" s="61" t="str">
        <f>INDEX(Qualifs!E$3:E$156,$H55)</f>
        <v>?</v>
      </c>
      <c r="F55" s="62" t="str">
        <f>INDEX(Qualifs!D$3:D$156,$H55)</f>
        <v>?</v>
      </c>
      <c r="G55" s="359">
        <f>INDEX(Qualifs!G$3:G$156,$H55)</f>
        <v>3E-11</v>
      </c>
      <c r="H55" s="58">
        <f>MATCH(B55,Qualifs!$H$3:$H$156,0)</f>
        <v>140</v>
      </c>
      <c r="J55" s="63">
        <f t="shared" si="7"/>
        <v>0</v>
      </c>
      <c r="K55" s="63">
        <f t="shared" si="7"/>
        <v>0</v>
      </c>
      <c r="L55" s="63">
        <f t="shared" si="7"/>
        <v>0</v>
      </c>
      <c r="M55" s="63">
        <f t="shared" si="7"/>
        <v>0</v>
      </c>
      <c r="N55" s="63">
        <f t="shared" si="7"/>
        <v>0</v>
      </c>
      <c r="O55" s="63">
        <f t="shared" si="7"/>
        <v>0</v>
      </c>
      <c r="P55" s="63">
        <f t="shared" si="7"/>
        <v>0</v>
      </c>
      <c r="Q55" s="63">
        <f t="shared" si="7"/>
        <v>0</v>
      </c>
      <c r="R55" s="63">
        <f t="shared" si="7"/>
        <v>0</v>
      </c>
      <c r="S55" s="63">
        <f t="shared" si="7"/>
        <v>0</v>
      </c>
      <c r="T55" s="63">
        <f t="shared" si="7"/>
        <v>0</v>
      </c>
      <c r="U55" s="63">
        <f t="shared" si="7"/>
        <v>0</v>
      </c>
      <c r="V55" s="63">
        <f t="shared" si="7"/>
        <v>0</v>
      </c>
      <c r="W55" s="63">
        <f t="shared" si="7"/>
        <v>0</v>
      </c>
      <c r="X55" s="63">
        <f t="shared" si="7"/>
        <v>0</v>
      </c>
      <c r="Y55" s="63">
        <f t="shared" si="7"/>
        <v>0</v>
      </c>
      <c r="Z55" s="63">
        <f t="shared" si="6"/>
        <v>0</v>
      </c>
      <c r="AA55" s="63">
        <f t="shared" si="6"/>
        <v>0</v>
      </c>
      <c r="AB55" s="63">
        <f t="shared" si="6"/>
        <v>0</v>
      </c>
      <c r="AC55" s="63">
        <f t="shared" si="6"/>
        <v>0</v>
      </c>
      <c r="AD55" s="63">
        <f t="shared" si="6"/>
        <v>0</v>
      </c>
      <c r="AE55" s="63">
        <f t="shared" si="6"/>
        <v>0</v>
      </c>
      <c r="AF55" s="63">
        <f t="shared" si="6"/>
        <v>0</v>
      </c>
      <c r="AG55" s="63">
        <f t="shared" si="6"/>
        <v>0</v>
      </c>
      <c r="AH55" s="63">
        <f t="shared" si="6"/>
        <v>0</v>
      </c>
      <c r="AI55" s="63">
        <f t="shared" si="6"/>
        <v>0</v>
      </c>
      <c r="AJ55" s="63">
        <f t="shared" si="6"/>
        <v>0</v>
      </c>
      <c r="AK55" s="63">
        <f t="shared" si="6"/>
        <v>0</v>
      </c>
      <c r="AL55" s="63">
        <f t="shared" si="6"/>
        <v>0</v>
      </c>
      <c r="AM55" s="63">
        <f t="shared" si="6"/>
        <v>0</v>
      </c>
      <c r="AN55" s="63">
        <f t="shared" si="6"/>
        <v>0</v>
      </c>
    </row>
    <row r="56" spans="1:40" ht="14.25" hidden="1" customHeight="1" x14ac:dyDescent="0.2">
      <c r="A56" s="58">
        <v>55</v>
      </c>
      <c r="B56" s="59">
        <f>LARGE(Qualifs!$H$3:$H$156,A56)</f>
        <v>1.413E-8</v>
      </c>
      <c r="C56" s="60" t="str">
        <f>INDEX(Qualifs!$I$3:$I$156,$H56)</f>
        <v>nc</v>
      </c>
      <c r="D56" s="61" t="str">
        <f>INDEX(Qualifs!C$3:C$156,$H56)</f>
        <v>?</v>
      </c>
      <c r="E56" s="61" t="str">
        <f>INDEX(Qualifs!E$3:E$156,$H56)</f>
        <v>?</v>
      </c>
      <c r="F56" s="62" t="str">
        <f>INDEX(Qualifs!D$3:D$156,$H56)</f>
        <v>?</v>
      </c>
      <c r="G56" s="359">
        <f>INDEX(Qualifs!G$3:G$156,$H56)</f>
        <v>3E-11</v>
      </c>
      <c r="H56" s="58">
        <f>MATCH(B56,Qualifs!$H$3:$H$156,0)</f>
        <v>139</v>
      </c>
      <c r="J56" s="63">
        <f t="shared" si="7"/>
        <v>0</v>
      </c>
      <c r="K56" s="63">
        <f t="shared" si="7"/>
        <v>0</v>
      </c>
      <c r="L56" s="63">
        <f t="shared" si="7"/>
        <v>0</v>
      </c>
      <c r="M56" s="63">
        <f t="shared" si="7"/>
        <v>0</v>
      </c>
      <c r="N56" s="63">
        <f t="shared" si="7"/>
        <v>0</v>
      </c>
      <c r="O56" s="63">
        <f t="shared" si="7"/>
        <v>0</v>
      </c>
      <c r="P56" s="63">
        <f t="shared" si="7"/>
        <v>0</v>
      </c>
      <c r="Q56" s="63">
        <f t="shared" si="7"/>
        <v>0</v>
      </c>
      <c r="R56" s="63">
        <f t="shared" si="7"/>
        <v>0</v>
      </c>
      <c r="S56" s="63">
        <f t="shared" si="7"/>
        <v>0</v>
      </c>
      <c r="T56" s="63">
        <f t="shared" si="7"/>
        <v>0</v>
      </c>
      <c r="U56" s="63">
        <f t="shared" si="7"/>
        <v>0</v>
      </c>
      <c r="V56" s="63">
        <f t="shared" si="7"/>
        <v>0</v>
      </c>
      <c r="W56" s="63">
        <f t="shared" si="7"/>
        <v>0</v>
      </c>
      <c r="X56" s="63">
        <f t="shared" si="7"/>
        <v>0</v>
      </c>
      <c r="Y56" s="63">
        <f t="shared" si="7"/>
        <v>0</v>
      </c>
      <c r="Z56" s="63">
        <f t="shared" si="6"/>
        <v>0</v>
      </c>
      <c r="AA56" s="63">
        <f t="shared" si="6"/>
        <v>0</v>
      </c>
      <c r="AB56" s="63">
        <f t="shared" si="6"/>
        <v>0</v>
      </c>
      <c r="AC56" s="63">
        <f t="shared" si="6"/>
        <v>0</v>
      </c>
      <c r="AD56" s="63">
        <f t="shared" si="6"/>
        <v>0</v>
      </c>
      <c r="AE56" s="63">
        <f t="shared" si="6"/>
        <v>0</v>
      </c>
      <c r="AF56" s="63">
        <f t="shared" si="6"/>
        <v>0</v>
      </c>
      <c r="AG56" s="63">
        <f t="shared" si="6"/>
        <v>0</v>
      </c>
      <c r="AH56" s="63">
        <f t="shared" si="6"/>
        <v>0</v>
      </c>
      <c r="AI56" s="63">
        <f t="shared" si="6"/>
        <v>0</v>
      </c>
      <c r="AJ56" s="63">
        <f t="shared" si="6"/>
        <v>0</v>
      </c>
      <c r="AK56" s="63">
        <f t="shared" si="6"/>
        <v>0</v>
      </c>
      <c r="AL56" s="63">
        <f t="shared" si="6"/>
        <v>0</v>
      </c>
      <c r="AM56" s="63">
        <f t="shared" si="6"/>
        <v>0</v>
      </c>
      <c r="AN56" s="63">
        <f t="shared" si="6"/>
        <v>0</v>
      </c>
    </row>
    <row r="57" spans="1:40" ht="14.25" hidden="1" customHeight="1" x14ac:dyDescent="0.2">
      <c r="A57" s="58">
        <v>56</v>
      </c>
      <c r="B57" s="59">
        <f>LARGE(Qualifs!$H$3:$H$156,A57)</f>
        <v>1.4029999999999999E-8</v>
      </c>
      <c r="C57" s="60" t="str">
        <f>INDEX(Qualifs!$I$3:$I$156,$H57)</f>
        <v>nc</v>
      </c>
      <c r="D57" s="61" t="str">
        <f>INDEX(Qualifs!C$3:C$156,$H57)</f>
        <v>?</v>
      </c>
      <c r="E57" s="61" t="str">
        <f>INDEX(Qualifs!E$3:E$156,$H57)</f>
        <v>?</v>
      </c>
      <c r="F57" s="62" t="str">
        <f>INDEX(Qualifs!D$3:D$156,$H57)</f>
        <v>?</v>
      </c>
      <c r="G57" s="359">
        <f>INDEX(Qualifs!G$3:G$156,$H57)</f>
        <v>3E-11</v>
      </c>
      <c r="H57" s="58">
        <f>MATCH(B57,Qualifs!$H$3:$H$156,0)</f>
        <v>138</v>
      </c>
      <c r="J57" s="63">
        <f t="shared" si="7"/>
        <v>0</v>
      </c>
      <c r="K57" s="63">
        <f t="shared" si="7"/>
        <v>0</v>
      </c>
      <c r="L57" s="63">
        <f t="shared" si="7"/>
        <v>0</v>
      </c>
      <c r="M57" s="63">
        <f t="shared" si="7"/>
        <v>0</v>
      </c>
      <c r="N57" s="63">
        <f t="shared" si="7"/>
        <v>0</v>
      </c>
      <c r="O57" s="63">
        <f t="shared" si="7"/>
        <v>0</v>
      </c>
      <c r="P57" s="63">
        <f t="shared" si="7"/>
        <v>0</v>
      </c>
      <c r="Q57" s="63">
        <f t="shared" si="7"/>
        <v>0</v>
      </c>
      <c r="R57" s="63">
        <f t="shared" si="7"/>
        <v>0</v>
      </c>
      <c r="S57" s="63">
        <f t="shared" si="7"/>
        <v>0</v>
      </c>
      <c r="T57" s="63">
        <f t="shared" si="7"/>
        <v>0</v>
      </c>
      <c r="U57" s="63">
        <f t="shared" si="7"/>
        <v>0</v>
      </c>
      <c r="V57" s="63">
        <f t="shared" si="7"/>
        <v>0</v>
      </c>
      <c r="W57" s="63">
        <f t="shared" si="7"/>
        <v>0</v>
      </c>
      <c r="X57" s="63">
        <f t="shared" si="7"/>
        <v>0</v>
      </c>
      <c r="Y57" s="63">
        <f t="shared" si="7"/>
        <v>0</v>
      </c>
      <c r="Z57" s="63">
        <f t="shared" si="6"/>
        <v>0</v>
      </c>
      <c r="AA57" s="63">
        <f t="shared" si="6"/>
        <v>0</v>
      </c>
      <c r="AB57" s="63">
        <f t="shared" si="6"/>
        <v>0</v>
      </c>
      <c r="AC57" s="63">
        <f t="shared" si="6"/>
        <v>0</v>
      </c>
      <c r="AD57" s="63">
        <f t="shared" si="6"/>
        <v>0</v>
      </c>
      <c r="AE57" s="63">
        <f t="shared" si="6"/>
        <v>0</v>
      </c>
      <c r="AF57" s="63">
        <f t="shared" si="6"/>
        <v>0</v>
      </c>
      <c r="AG57" s="63">
        <f t="shared" si="6"/>
        <v>0</v>
      </c>
      <c r="AH57" s="63">
        <f t="shared" si="6"/>
        <v>0</v>
      </c>
      <c r="AI57" s="63">
        <f t="shared" si="6"/>
        <v>0</v>
      </c>
      <c r="AJ57" s="63">
        <f t="shared" si="6"/>
        <v>0</v>
      </c>
      <c r="AK57" s="63">
        <f t="shared" si="6"/>
        <v>0</v>
      </c>
      <c r="AL57" s="63">
        <f t="shared" si="6"/>
        <v>0</v>
      </c>
      <c r="AM57" s="63">
        <f t="shared" si="6"/>
        <v>0</v>
      </c>
      <c r="AN57" s="63">
        <f t="shared" si="6"/>
        <v>0</v>
      </c>
    </row>
    <row r="58" spans="1:40" ht="14.25" hidden="1" customHeight="1" x14ac:dyDescent="0.2">
      <c r="A58" s="58">
        <v>57</v>
      </c>
      <c r="B58" s="59">
        <f>LARGE(Qualifs!$H$3:$H$156,A58)</f>
        <v>1.393E-8</v>
      </c>
      <c r="C58" s="60" t="str">
        <f>INDEX(Qualifs!$I$3:$I$156,$H58)</f>
        <v>nc</v>
      </c>
      <c r="D58" s="61" t="str">
        <f>INDEX(Qualifs!C$3:C$156,$H58)</f>
        <v>?</v>
      </c>
      <c r="E58" s="61" t="str">
        <f>INDEX(Qualifs!E$3:E$156,$H58)</f>
        <v>?</v>
      </c>
      <c r="F58" s="62" t="str">
        <f>INDEX(Qualifs!D$3:D$156,$H58)</f>
        <v>?</v>
      </c>
      <c r="G58" s="359">
        <f>INDEX(Qualifs!G$3:G$156,$H58)</f>
        <v>3E-11</v>
      </c>
      <c r="H58" s="58">
        <f>MATCH(B58,Qualifs!$H$3:$H$156,0)</f>
        <v>137</v>
      </c>
      <c r="J58" s="63">
        <f t="shared" si="7"/>
        <v>0</v>
      </c>
      <c r="K58" s="63">
        <f t="shared" si="7"/>
        <v>0</v>
      </c>
      <c r="L58" s="63">
        <f t="shared" si="7"/>
        <v>0</v>
      </c>
      <c r="M58" s="63">
        <f t="shared" si="7"/>
        <v>0</v>
      </c>
      <c r="N58" s="63">
        <f t="shared" si="7"/>
        <v>0</v>
      </c>
      <c r="O58" s="63">
        <f t="shared" si="7"/>
        <v>0</v>
      </c>
      <c r="P58" s="63">
        <f t="shared" si="7"/>
        <v>0</v>
      </c>
      <c r="Q58" s="63">
        <f t="shared" si="7"/>
        <v>0</v>
      </c>
      <c r="R58" s="63">
        <f t="shared" si="7"/>
        <v>0</v>
      </c>
      <c r="S58" s="63">
        <f t="shared" si="7"/>
        <v>0</v>
      </c>
      <c r="T58" s="63">
        <f t="shared" si="7"/>
        <v>0</v>
      </c>
      <c r="U58" s="63">
        <f t="shared" si="7"/>
        <v>0</v>
      </c>
      <c r="V58" s="63">
        <f t="shared" si="7"/>
        <v>0</v>
      </c>
      <c r="W58" s="63">
        <f t="shared" si="7"/>
        <v>0</v>
      </c>
      <c r="X58" s="63">
        <f t="shared" si="7"/>
        <v>0</v>
      </c>
      <c r="Y58" s="63">
        <f t="shared" si="7"/>
        <v>0</v>
      </c>
      <c r="Z58" s="63">
        <f t="shared" si="6"/>
        <v>0</v>
      </c>
      <c r="AA58" s="63">
        <f t="shared" si="6"/>
        <v>0</v>
      </c>
      <c r="AB58" s="63">
        <f t="shared" si="6"/>
        <v>0</v>
      </c>
      <c r="AC58" s="63">
        <f t="shared" si="6"/>
        <v>0</v>
      </c>
      <c r="AD58" s="63">
        <f t="shared" si="6"/>
        <v>0</v>
      </c>
      <c r="AE58" s="63">
        <f t="shared" si="6"/>
        <v>0</v>
      </c>
      <c r="AF58" s="63">
        <f t="shared" si="6"/>
        <v>0</v>
      </c>
      <c r="AG58" s="63">
        <f t="shared" si="6"/>
        <v>0</v>
      </c>
      <c r="AH58" s="63">
        <f t="shared" si="6"/>
        <v>0</v>
      </c>
      <c r="AI58" s="63">
        <f t="shared" si="6"/>
        <v>0</v>
      </c>
      <c r="AJ58" s="63">
        <f t="shared" si="6"/>
        <v>0</v>
      </c>
      <c r="AK58" s="63">
        <f t="shared" si="6"/>
        <v>0</v>
      </c>
      <c r="AL58" s="63">
        <f t="shared" si="6"/>
        <v>0</v>
      </c>
      <c r="AM58" s="63">
        <f t="shared" si="6"/>
        <v>0</v>
      </c>
      <c r="AN58" s="63">
        <f t="shared" si="6"/>
        <v>0</v>
      </c>
    </row>
    <row r="59" spans="1:40" ht="14.25" hidden="1" customHeight="1" x14ac:dyDescent="0.2">
      <c r="A59" s="58">
        <v>58</v>
      </c>
      <c r="B59" s="59">
        <f>LARGE(Qualifs!$H$3:$H$156,A59)</f>
        <v>1.3829999999999999E-8</v>
      </c>
      <c r="C59" s="60" t="str">
        <f>INDEX(Qualifs!$I$3:$I$156,$H59)</f>
        <v>nc</v>
      </c>
      <c r="D59" s="61" t="str">
        <f>INDEX(Qualifs!C$3:C$156,$H59)</f>
        <v>?</v>
      </c>
      <c r="E59" s="61" t="str">
        <f>INDEX(Qualifs!E$3:E$156,$H59)</f>
        <v>?</v>
      </c>
      <c r="F59" s="62" t="str">
        <f>INDEX(Qualifs!D$3:D$156,$H59)</f>
        <v>?</v>
      </c>
      <c r="G59" s="359">
        <f>INDEX(Qualifs!G$3:G$156,$H59)</f>
        <v>3E-11</v>
      </c>
      <c r="H59" s="58">
        <f>MATCH(B59,Qualifs!$H$3:$H$156,0)</f>
        <v>136</v>
      </c>
      <c r="J59" s="63">
        <f t="shared" si="7"/>
        <v>0</v>
      </c>
      <c r="K59" s="63">
        <f t="shared" si="7"/>
        <v>0</v>
      </c>
      <c r="L59" s="63">
        <f t="shared" si="7"/>
        <v>0</v>
      </c>
      <c r="M59" s="63">
        <f t="shared" si="7"/>
        <v>0</v>
      </c>
      <c r="N59" s="63">
        <f t="shared" si="7"/>
        <v>0</v>
      </c>
      <c r="O59" s="63">
        <f t="shared" si="7"/>
        <v>0</v>
      </c>
      <c r="P59" s="63">
        <f t="shared" si="7"/>
        <v>0</v>
      </c>
      <c r="Q59" s="63">
        <f t="shared" si="7"/>
        <v>0</v>
      </c>
      <c r="R59" s="63">
        <f t="shared" si="7"/>
        <v>0</v>
      </c>
      <c r="S59" s="63">
        <f t="shared" si="7"/>
        <v>0</v>
      </c>
      <c r="T59" s="63">
        <f t="shared" si="7"/>
        <v>0</v>
      </c>
      <c r="U59" s="63">
        <f t="shared" si="7"/>
        <v>0</v>
      </c>
      <c r="V59" s="63">
        <f t="shared" si="7"/>
        <v>0</v>
      </c>
      <c r="W59" s="63">
        <f t="shared" si="7"/>
        <v>0</v>
      </c>
      <c r="X59" s="63">
        <f t="shared" si="7"/>
        <v>0</v>
      </c>
      <c r="Y59" s="63">
        <f t="shared" si="7"/>
        <v>0</v>
      </c>
      <c r="Z59" s="63">
        <f t="shared" si="6"/>
        <v>0</v>
      </c>
      <c r="AA59" s="63">
        <f t="shared" si="6"/>
        <v>0</v>
      </c>
      <c r="AB59" s="63">
        <f t="shared" si="6"/>
        <v>0</v>
      </c>
      <c r="AC59" s="63">
        <f t="shared" si="6"/>
        <v>0</v>
      </c>
      <c r="AD59" s="63">
        <f t="shared" si="6"/>
        <v>0</v>
      </c>
      <c r="AE59" s="63">
        <f t="shared" si="6"/>
        <v>0</v>
      </c>
      <c r="AF59" s="63">
        <f t="shared" si="6"/>
        <v>0</v>
      </c>
      <c r="AG59" s="63">
        <f t="shared" si="6"/>
        <v>0</v>
      </c>
      <c r="AH59" s="63">
        <f t="shared" si="6"/>
        <v>0</v>
      </c>
      <c r="AI59" s="63">
        <f t="shared" si="6"/>
        <v>0</v>
      </c>
      <c r="AJ59" s="63">
        <f t="shared" si="6"/>
        <v>0</v>
      </c>
      <c r="AK59" s="63">
        <f t="shared" si="6"/>
        <v>0</v>
      </c>
      <c r="AL59" s="63">
        <f t="shared" si="6"/>
        <v>0</v>
      </c>
      <c r="AM59" s="63">
        <f t="shared" si="6"/>
        <v>0</v>
      </c>
      <c r="AN59" s="63">
        <f t="shared" si="6"/>
        <v>0</v>
      </c>
    </row>
    <row r="60" spans="1:40" ht="14.25" hidden="1" customHeight="1" x14ac:dyDescent="0.2">
      <c r="A60" s="58">
        <v>59</v>
      </c>
      <c r="B60" s="59">
        <f>LARGE(Qualifs!$H$3:$H$156,A60)</f>
        <v>1.373E-8</v>
      </c>
      <c r="C60" s="60" t="str">
        <f>INDEX(Qualifs!$I$3:$I$156,$H60)</f>
        <v>nc</v>
      </c>
      <c r="D60" s="61" t="str">
        <f>INDEX(Qualifs!C$3:C$156,$H60)</f>
        <v>?</v>
      </c>
      <c r="E60" s="61" t="str">
        <f>INDEX(Qualifs!E$3:E$156,$H60)</f>
        <v>?</v>
      </c>
      <c r="F60" s="62" t="str">
        <f>INDEX(Qualifs!D$3:D$156,$H60)</f>
        <v>?</v>
      </c>
      <c r="G60" s="359">
        <f>INDEX(Qualifs!G$3:G$156,$H60)</f>
        <v>3E-11</v>
      </c>
      <c r="H60" s="58">
        <f>MATCH(B60,Qualifs!$H$3:$H$156,0)</f>
        <v>135</v>
      </c>
      <c r="J60" s="63">
        <f t="shared" si="7"/>
        <v>0</v>
      </c>
      <c r="K60" s="63">
        <f t="shared" si="7"/>
        <v>0</v>
      </c>
      <c r="L60" s="63">
        <f t="shared" si="7"/>
        <v>0</v>
      </c>
      <c r="M60" s="63">
        <f t="shared" si="7"/>
        <v>0</v>
      </c>
      <c r="N60" s="63">
        <f t="shared" si="7"/>
        <v>0</v>
      </c>
      <c r="O60" s="63">
        <f t="shared" si="7"/>
        <v>0</v>
      </c>
      <c r="P60" s="63">
        <f t="shared" si="7"/>
        <v>0</v>
      </c>
      <c r="Q60" s="63">
        <f t="shared" si="7"/>
        <v>0</v>
      </c>
      <c r="R60" s="63">
        <f t="shared" si="7"/>
        <v>0</v>
      </c>
      <c r="S60" s="63">
        <f t="shared" si="7"/>
        <v>0</v>
      </c>
      <c r="T60" s="63">
        <f t="shared" si="7"/>
        <v>0</v>
      </c>
      <c r="U60" s="63">
        <f t="shared" si="7"/>
        <v>0</v>
      </c>
      <c r="V60" s="63">
        <f t="shared" si="7"/>
        <v>0</v>
      </c>
      <c r="W60" s="63">
        <f t="shared" si="7"/>
        <v>0</v>
      </c>
      <c r="X60" s="63">
        <f t="shared" si="7"/>
        <v>0</v>
      </c>
      <c r="Y60" s="63">
        <f t="shared" si="7"/>
        <v>0</v>
      </c>
      <c r="Z60" s="63">
        <f t="shared" si="6"/>
        <v>0</v>
      </c>
      <c r="AA60" s="63">
        <f t="shared" si="6"/>
        <v>0</v>
      </c>
      <c r="AB60" s="63">
        <f t="shared" si="6"/>
        <v>0</v>
      </c>
      <c r="AC60" s="63">
        <f t="shared" si="6"/>
        <v>0</v>
      </c>
      <c r="AD60" s="63">
        <f t="shared" si="6"/>
        <v>0</v>
      </c>
      <c r="AE60" s="63">
        <f t="shared" si="6"/>
        <v>0</v>
      </c>
      <c r="AF60" s="63">
        <f t="shared" si="6"/>
        <v>0</v>
      </c>
      <c r="AG60" s="63">
        <f t="shared" si="6"/>
        <v>0</v>
      </c>
      <c r="AH60" s="63">
        <f t="shared" si="6"/>
        <v>0</v>
      </c>
      <c r="AI60" s="63">
        <f t="shared" si="6"/>
        <v>0</v>
      </c>
      <c r="AJ60" s="63">
        <f t="shared" si="6"/>
        <v>0</v>
      </c>
      <c r="AK60" s="63">
        <f t="shared" si="6"/>
        <v>0</v>
      </c>
      <c r="AL60" s="63">
        <f t="shared" si="6"/>
        <v>0</v>
      </c>
      <c r="AM60" s="63">
        <f t="shared" si="6"/>
        <v>0</v>
      </c>
      <c r="AN60" s="63">
        <f t="shared" si="6"/>
        <v>0</v>
      </c>
    </row>
    <row r="61" spans="1:40" ht="14.25" hidden="1" customHeight="1" x14ac:dyDescent="0.2">
      <c r="A61" s="58">
        <v>60</v>
      </c>
      <c r="B61" s="59">
        <f>LARGE(Qualifs!$H$3:$H$156,A61)</f>
        <v>1.3629999999999999E-8</v>
      </c>
      <c r="C61" s="60" t="str">
        <f>INDEX(Qualifs!$I$3:$I$156,$H61)</f>
        <v>nc</v>
      </c>
      <c r="D61" s="61" t="str">
        <f>INDEX(Qualifs!C$3:C$156,$H61)</f>
        <v>?</v>
      </c>
      <c r="E61" s="61" t="str">
        <f>INDEX(Qualifs!E$3:E$156,$H61)</f>
        <v>?</v>
      </c>
      <c r="F61" s="62" t="str">
        <f>INDEX(Qualifs!D$3:D$156,$H61)</f>
        <v>?</v>
      </c>
      <c r="G61" s="359">
        <f>INDEX(Qualifs!G$3:G$156,$H61)</f>
        <v>3E-11</v>
      </c>
      <c r="H61" s="58">
        <f>MATCH(B61,Qualifs!$H$3:$H$156,0)</f>
        <v>134</v>
      </c>
      <c r="J61" s="63">
        <f t="shared" si="7"/>
        <v>0</v>
      </c>
      <c r="K61" s="63">
        <f t="shared" si="7"/>
        <v>0</v>
      </c>
      <c r="L61" s="63">
        <f t="shared" si="7"/>
        <v>0</v>
      </c>
      <c r="M61" s="63">
        <f t="shared" si="7"/>
        <v>0</v>
      </c>
      <c r="N61" s="63">
        <f t="shared" si="7"/>
        <v>0</v>
      </c>
      <c r="O61" s="63">
        <f t="shared" si="7"/>
        <v>0</v>
      </c>
      <c r="P61" s="63">
        <f t="shared" si="7"/>
        <v>0</v>
      </c>
      <c r="Q61" s="63">
        <f t="shared" si="7"/>
        <v>0</v>
      </c>
      <c r="R61" s="63">
        <f t="shared" si="7"/>
        <v>0</v>
      </c>
      <c r="S61" s="63">
        <f t="shared" si="7"/>
        <v>0</v>
      </c>
      <c r="T61" s="63">
        <f t="shared" si="7"/>
        <v>0</v>
      </c>
      <c r="U61" s="63">
        <f t="shared" si="7"/>
        <v>0</v>
      </c>
      <c r="V61" s="63">
        <f t="shared" si="7"/>
        <v>0</v>
      </c>
      <c r="W61" s="63">
        <f t="shared" si="7"/>
        <v>0</v>
      </c>
      <c r="X61" s="63">
        <f t="shared" si="7"/>
        <v>0</v>
      </c>
      <c r="Y61" s="63">
        <f t="shared" si="7"/>
        <v>0</v>
      </c>
      <c r="Z61" s="63">
        <f t="shared" si="6"/>
        <v>0</v>
      </c>
      <c r="AA61" s="63">
        <f t="shared" si="6"/>
        <v>0</v>
      </c>
      <c r="AB61" s="63">
        <f t="shared" si="6"/>
        <v>0</v>
      </c>
      <c r="AC61" s="63">
        <f t="shared" si="6"/>
        <v>0</v>
      </c>
      <c r="AD61" s="63">
        <f t="shared" si="6"/>
        <v>0</v>
      </c>
      <c r="AE61" s="63">
        <f t="shared" si="6"/>
        <v>0</v>
      </c>
      <c r="AF61" s="63">
        <f t="shared" si="6"/>
        <v>0</v>
      </c>
      <c r="AG61" s="63">
        <f t="shared" si="6"/>
        <v>0</v>
      </c>
      <c r="AH61" s="63">
        <f t="shared" si="6"/>
        <v>0</v>
      </c>
      <c r="AI61" s="63">
        <f t="shared" si="6"/>
        <v>0</v>
      </c>
      <c r="AJ61" s="63">
        <f t="shared" si="6"/>
        <v>0</v>
      </c>
      <c r="AK61" s="63">
        <f t="shared" si="6"/>
        <v>0</v>
      </c>
      <c r="AL61" s="63">
        <f t="shared" si="6"/>
        <v>0</v>
      </c>
      <c r="AM61" s="63">
        <f t="shared" si="6"/>
        <v>0</v>
      </c>
      <c r="AN61" s="63">
        <f t="shared" si="6"/>
        <v>0</v>
      </c>
    </row>
    <row r="62" spans="1:40" ht="14.25" hidden="1" customHeight="1" x14ac:dyDescent="0.2">
      <c r="A62" s="58">
        <v>61</v>
      </c>
      <c r="B62" s="59">
        <f>LARGE(Qualifs!$H$3:$H$156,A62)</f>
        <v>1.3529999999999999E-8</v>
      </c>
      <c r="C62" s="60" t="str">
        <f>INDEX(Qualifs!$I$3:$I$156,$H62)</f>
        <v>nc</v>
      </c>
      <c r="D62" s="61" t="str">
        <f>INDEX(Qualifs!C$3:C$156,$H62)</f>
        <v>?</v>
      </c>
      <c r="E62" s="61" t="str">
        <f>INDEX(Qualifs!E$3:E$156,$H62)</f>
        <v>?</v>
      </c>
      <c r="F62" s="62" t="str">
        <f>INDEX(Qualifs!D$3:D$156,$H62)</f>
        <v>?</v>
      </c>
      <c r="G62" s="359">
        <f>INDEX(Qualifs!G$3:G$156,$H62)</f>
        <v>3E-11</v>
      </c>
      <c r="H62" s="58">
        <f>MATCH(B62,Qualifs!$H$3:$H$156,0)</f>
        <v>133</v>
      </c>
      <c r="J62" s="63">
        <f t="shared" si="7"/>
        <v>0</v>
      </c>
      <c r="K62" s="63">
        <f t="shared" si="7"/>
        <v>0</v>
      </c>
      <c r="L62" s="63">
        <f t="shared" si="7"/>
        <v>0</v>
      </c>
      <c r="M62" s="63">
        <f t="shared" si="7"/>
        <v>0</v>
      </c>
      <c r="N62" s="63">
        <f t="shared" si="7"/>
        <v>0</v>
      </c>
      <c r="O62" s="63">
        <f t="shared" si="7"/>
        <v>0</v>
      </c>
      <c r="P62" s="63">
        <f t="shared" si="7"/>
        <v>0</v>
      </c>
      <c r="Q62" s="63">
        <f t="shared" si="7"/>
        <v>0</v>
      </c>
      <c r="R62" s="63">
        <f t="shared" si="7"/>
        <v>0</v>
      </c>
      <c r="S62" s="63">
        <f t="shared" si="7"/>
        <v>0</v>
      </c>
      <c r="T62" s="63">
        <f t="shared" si="7"/>
        <v>0</v>
      </c>
      <c r="U62" s="63">
        <f t="shared" si="7"/>
        <v>0</v>
      </c>
      <c r="V62" s="63">
        <f t="shared" si="7"/>
        <v>0</v>
      </c>
      <c r="W62" s="63">
        <f t="shared" si="7"/>
        <v>0</v>
      </c>
      <c r="X62" s="63">
        <f t="shared" si="7"/>
        <v>0</v>
      </c>
      <c r="Y62" s="63">
        <f t="shared" si="7"/>
        <v>0</v>
      </c>
      <c r="Z62" s="63">
        <f t="shared" si="6"/>
        <v>0</v>
      </c>
      <c r="AA62" s="63">
        <f t="shared" si="6"/>
        <v>0</v>
      </c>
      <c r="AB62" s="63">
        <f t="shared" si="6"/>
        <v>0</v>
      </c>
      <c r="AC62" s="63">
        <f t="shared" si="6"/>
        <v>0</v>
      </c>
      <c r="AD62" s="63">
        <f t="shared" si="6"/>
        <v>0</v>
      </c>
      <c r="AE62" s="63">
        <f t="shared" si="6"/>
        <v>0</v>
      </c>
      <c r="AF62" s="63">
        <f t="shared" si="6"/>
        <v>0</v>
      </c>
      <c r="AG62" s="63">
        <f t="shared" si="6"/>
        <v>0</v>
      </c>
      <c r="AH62" s="63">
        <f t="shared" si="6"/>
        <v>0</v>
      </c>
      <c r="AI62" s="63">
        <f t="shared" si="6"/>
        <v>0</v>
      </c>
      <c r="AJ62" s="63">
        <f t="shared" si="6"/>
        <v>0</v>
      </c>
      <c r="AK62" s="63">
        <f t="shared" si="6"/>
        <v>0</v>
      </c>
      <c r="AL62" s="63">
        <f t="shared" si="6"/>
        <v>0</v>
      </c>
      <c r="AM62" s="63">
        <f t="shared" si="6"/>
        <v>0</v>
      </c>
      <c r="AN62" s="63">
        <f t="shared" si="6"/>
        <v>0</v>
      </c>
    </row>
    <row r="63" spans="1:40" ht="14.25" hidden="1" customHeight="1" x14ac:dyDescent="0.2">
      <c r="A63" s="58">
        <v>62</v>
      </c>
      <c r="B63" s="59">
        <f>LARGE(Qualifs!$H$3:$H$156,A63)</f>
        <v>1.3429999999999998E-8</v>
      </c>
      <c r="C63" s="60" t="str">
        <f>INDEX(Qualifs!$I$3:$I$156,$H63)</f>
        <v>nc</v>
      </c>
      <c r="D63" s="61" t="str">
        <f>INDEX(Qualifs!C$3:C$156,$H63)</f>
        <v>?</v>
      </c>
      <c r="E63" s="61" t="str">
        <f>INDEX(Qualifs!E$3:E$156,$H63)</f>
        <v>?</v>
      </c>
      <c r="F63" s="62" t="str">
        <f>INDEX(Qualifs!D$3:D$156,$H63)</f>
        <v>?</v>
      </c>
      <c r="G63" s="359">
        <f>INDEX(Qualifs!G$3:G$156,$H63)</f>
        <v>3E-11</v>
      </c>
      <c r="H63" s="58">
        <f>MATCH(B63,Qualifs!$H$3:$H$156,0)</f>
        <v>132</v>
      </c>
      <c r="J63" s="63">
        <f t="shared" si="7"/>
        <v>0</v>
      </c>
      <c r="K63" s="63">
        <f t="shared" si="7"/>
        <v>0</v>
      </c>
      <c r="L63" s="63">
        <f t="shared" si="7"/>
        <v>0</v>
      </c>
      <c r="M63" s="63">
        <f t="shared" si="7"/>
        <v>0</v>
      </c>
      <c r="N63" s="63">
        <f t="shared" si="7"/>
        <v>0</v>
      </c>
      <c r="O63" s="63">
        <f t="shared" si="7"/>
        <v>0</v>
      </c>
      <c r="P63" s="63">
        <f t="shared" si="7"/>
        <v>0</v>
      </c>
      <c r="Q63" s="63">
        <f t="shared" si="7"/>
        <v>0</v>
      </c>
      <c r="R63" s="63">
        <f t="shared" si="7"/>
        <v>0</v>
      </c>
      <c r="S63" s="63">
        <f t="shared" si="7"/>
        <v>0</v>
      </c>
      <c r="T63" s="63">
        <f t="shared" si="7"/>
        <v>0</v>
      </c>
      <c r="U63" s="63">
        <f t="shared" si="7"/>
        <v>0</v>
      </c>
      <c r="V63" s="63">
        <f t="shared" si="7"/>
        <v>0</v>
      </c>
      <c r="W63" s="63">
        <f t="shared" si="7"/>
        <v>0</v>
      </c>
      <c r="X63" s="63">
        <f t="shared" si="7"/>
        <v>0</v>
      </c>
      <c r="Y63" s="63">
        <f t="shared" si="7"/>
        <v>0</v>
      </c>
      <c r="Z63" s="63">
        <f t="shared" si="6"/>
        <v>0</v>
      </c>
      <c r="AA63" s="63">
        <f t="shared" si="6"/>
        <v>0</v>
      </c>
      <c r="AB63" s="63">
        <f t="shared" si="6"/>
        <v>0</v>
      </c>
      <c r="AC63" s="63">
        <f t="shared" si="6"/>
        <v>0</v>
      </c>
      <c r="AD63" s="63">
        <f t="shared" si="6"/>
        <v>0</v>
      </c>
      <c r="AE63" s="63">
        <f t="shared" si="6"/>
        <v>0</v>
      </c>
      <c r="AF63" s="63">
        <f t="shared" si="6"/>
        <v>0</v>
      </c>
      <c r="AG63" s="63">
        <f t="shared" si="6"/>
        <v>0</v>
      </c>
      <c r="AH63" s="63">
        <f t="shared" si="6"/>
        <v>0</v>
      </c>
      <c r="AI63" s="63">
        <f t="shared" si="6"/>
        <v>0</v>
      </c>
      <c r="AJ63" s="63">
        <f t="shared" si="6"/>
        <v>0</v>
      </c>
      <c r="AK63" s="63">
        <f t="shared" si="6"/>
        <v>0</v>
      </c>
      <c r="AL63" s="63">
        <f t="shared" si="6"/>
        <v>0</v>
      </c>
      <c r="AM63" s="63">
        <f t="shared" si="6"/>
        <v>0</v>
      </c>
      <c r="AN63" s="63">
        <f t="shared" si="6"/>
        <v>0</v>
      </c>
    </row>
    <row r="64" spans="1:40" ht="14.25" hidden="1" customHeight="1" x14ac:dyDescent="0.2">
      <c r="A64" s="58">
        <v>63</v>
      </c>
      <c r="B64" s="59">
        <f>LARGE(Qualifs!$H$3:$H$156,A64)</f>
        <v>1.3329999999999999E-8</v>
      </c>
      <c r="C64" s="60" t="str">
        <f>INDEX(Qualifs!$I$3:$I$156,$H64)</f>
        <v>nc</v>
      </c>
      <c r="D64" s="61" t="str">
        <f>INDEX(Qualifs!C$3:C$156,$H64)</f>
        <v>?</v>
      </c>
      <c r="E64" s="61" t="str">
        <f>INDEX(Qualifs!E$3:E$156,$H64)</f>
        <v>?</v>
      </c>
      <c r="F64" s="62" t="str">
        <f>INDEX(Qualifs!D$3:D$156,$H64)</f>
        <v>?</v>
      </c>
      <c r="G64" s="359">
        <f>INDEX(Qualifs!G$3:G$156,$H64)</f>
        <v>3E-11</v>
      </c>
      <c r="H64" s="58">
        <f>MATCH(B64,Qualifs!$H$3:$H$156,0)</f>
        <v>131</v>
      </c>
      <c r="J64" s="63">
        <f t="shared" si="7"/>
        <v>0</v>
      </c>
      <c r="K64" s="63">
        <f t="shared" si="7"/>
        <v>0</v>
      </c>
      <c r="L64" s="63">
        <f t="shared" si="7"/>
        <v>0</v>
      </c>
      <c r="M64" s="63">
        <f t="shared" si="7"/>
        <v>0</v>
      </c>
      <c r="N64" s="63">
        <f t="shared" si="7"/>
        <v>0</v>
      </c>
      <c r="O64" s="63">
        <f t="shared" si="7"/>
        <v>0</v>
      </c>
      <c r="P64" s="63">
        <f t="shared" si="7"/>
        <v>0</v>
      </c>
      <c r="Q64" s="63">
        <f t="shared" si="7"/>
        <v>0</v>
      </c>
      <c r="R64" s="63">
        <f t="shared" si="7"/>
        <v>0</v>
      </c>
      <c r="S64" s="63">
        <f t="shared" si="7"/>
        <v>0</v>
      </c>
      <c r="T64" s="63">
        <f t="shared" si="7"/>
        <v>0</v>
      </c>
      <c r="U64" s="63">
        <f t="shared" si="7"/>
        <v>0</v>
      </c>
      <c r="V64" s="63">
        <f t="shared" si="7"/>
        <v>0</v>
      </c>
      <c r="W64" s="63">
        <f t="shared" si="7"/>
        <v>0</v>
      </c>
      <c r="X64" s="63">
        <f t="shared" si="7"/>
        <v>0</v>
      </c>
      <c r="Y64" s="63">
        <f t="shared" si="7"/>
        <v>0</v>
      </c>
      <c r="Z64" s="63">
        <f t="shared" si="6"/>
        <v>0</v>
      </c>
      <c r="AA64" s="63">
        <f t="shared" si="6"/>
        <v>0</v>
      </c>
      <c r="AB64" s="63">
        <f t="shared" si="6"/>
        <v>0</v>
      </c>
      <c r="AC64" s="63">
        <f t="shared" si="6"/>
        <v>0</v>
      </c>
      <c r="AD64" s="63">
        <f t="shared" si="6"/>
        <v>0</v>
      </c>
      <c r="AE64" s="63">
        <f t="shared" si="6"/>
        <v>0</v>
      </c>
      <c r="AF64" s="63">
        <f t="shared" si="6"/>
        <v>0</v>
      </c>
      <c r="AG64" s="63">
        <f t="shared" si="6"/>
        <v>0</v>
      </c>
      <c r="AH64" s="63">
        <f t="shared" si="6"/>
        <v>0</v>
      </c>
      <c r="AI64" s="63">
        <f t="shared" si="6"/>
        <v>0</v>
      </c>
      <c r="AJ64" s="63">
        <f t="shared" si="6"/>
        <v>0</v>
      </c>
      <c r="AK64" s="63">
        <f t="shared" si="6"/>
        <v>0</v>
      </c>
      <c r="AL64" s="63">
        <f t="shared" si="6"/>
        <v>0</v>
      </c>
      <c r="AM64" s="63">
        <f t="shared" si="6"/>
        <v>0</v>
      </c>
      <c r="AN64" s="63">
        <f t="shared" si="6"/>
        <v>0</v>
      </c>
    </row>
    <row r="65" spans="1:40" ht="14.25" hidden="1" customHeight="1" x14ac:dyDescent="0.2">
      <c r="A65" s="58">
        <v>64</v>
      </c>
      <c r="B65" s="59">
        <f>LARGE(Qualifs!$H$3:$H$156,A65)</f>
        <v>1.303E-8</v>
      </c>
      <c r="C65" s="60" t="str">
        <f>INDEX(Qualifs!$I$3:$I$156,$H65)</f>
        <v>nc</v>
      </c>
      <c r="D65" s="61" t="str">
        <f>INDEX(Qualifs!C$3:C$156,$H65)</f>
        <v>?</v>
      </c>
      <c r="E65" s="61" t="str">
        <f>INDEX(Qualifs!E$3:E$156,$H65)</f>
        <v>?</v>
      </c>
      <c r="F65" s="62" t="str">
        <f>INDEX(Qualifs!D$3:D$156,$H65)</f>
        <v>?</v>
      </c>
      <c r="G65" s="359">
        <f>INDEX(Qualifs!G$3:G$156,$H65)</f>
        <v>3E-11</v>
      </c>
      <c r="H65" s="58">
        <f>MATCH(B65,Qualifs!$H$3:$H$156,0)</f>
        <v>128</v>
      </c>
      <c r="J65" s="63">
        <f t="shared" si="7"/>
        <v>0</v>
      </c>
      <c r="K65" s="63">
        <f t="shared" si="7"/>
        <v>0</v>
      </c>
      <c r="L65" s="63">
        <f t="shared" si="7"/>
        <v>0</v>
      </c>
      <c r="M65" s="63">
        <f t="shared" si="7"/>
        <v>0</v>
      </c>
      <c r="N65" s="63">
        <f t="shared" si="7"/>
        <v>0</v>
      </c>
      <c r="O65" s="63">
        <f t="shared" si="7"/>
        <v>0</v>
      </c>
      <c r="P65" s="63">
        <f t="shared" si="7"/>
        <v>0</v>
      </c>
      <c r="Q65" s="63">
        <f t="shared" si="7"/>
        <v>0</v>
      </c>
      <c r="R65" s="63">
        <f t="shared" si="7"/>
        <v>0</v>
      </c>
      <c r="S65" s="63">
        <f t="shared" si="7"/>
        <v>0</v>
      </c>
      <c r="T65" s="63">
        <f t="shared" si="7"/>
        <v>0</v>
      </c>
      <c r="U65" s="63">
        <f t="shared" si="7"/>
        <v>0</v>
      </c>
      <c r="V65" s="63">
        <f t="shared" si="7"/>
        <v>0</v>
      </c>
      <c r="W65" s="63">
        <f t="shared" si="7"/>
        <v>0</v>
      </c>
      <c r="X65" s="63">
        <f t="shared" si="7"/>
        <v>0</v>
      </c>
      <c r="Y65" s="63">
        <f t="shared" ref="Y65:AN80" si="8">IF($E65=Y$1,$G65,0)</f>
        <v>0</v>
      </c>
      <c r="Z65" s="63">
        <f t="shared" si="8"/>
        <v>0</v>
      </c>
      <c r="AA65" s="63">
        <f t="shared" si="8"/>
        <v>0</v>
      </c>
      <c r="AB65" s="63">
        <f t="shared" si="8"/>
        <v>0</v>
      </c>
      <c r="AC65" s="63">
        <f t="shared" si="8"/>
        <v>0</v>
      </c>
      <c r="AD65" s="63">
        <f t="shared" si="8"/>
        <v>0</v>
      </c>
      <c r="AE65" s="63">
        <f t="shared" si="8"/>
        <v>0</v>
      </c>
      <c r="AF65" s="63">
        <f t="shared" si="8"/>
        <v>0</v>
      </c>
      <c r="AG65" s="63">
        <f t="shared" si="8"/>
        <v>0</v>
      </c>
      <c r="AH65" s="63">
        <f t="shared" si="8"/>
        <v>0</v>
      </c>
      <c r="AI65" s="63">
        <f t="shared" si="8"/>
        <v>0</v>
      </c>
      <c r="AJ65" s="63">
        <f t="shared" si="8"/>
        <v>0</v>
      </c>
      <c r="AK65" s="63">
        <f t="shared" si="8"/>
        <v>0</v>
      </c>
      <c r="AL65" s="63">
        <f t="shared" si="8"/>
        <v>0</v>
      </c>
      <c r="AM65" s="63">
        <f t="shared" si="8"/>
        <v>0</v>
      </c>
      <c r="AN65" s="63">
        <f t="shared" si="8"/>
        <v>0</v>
      </c>
    </row>
    <row r="66" spans="1:40" ht="14.25" hidden="1" customHeight="1" x14ac:dyDescent="0.2">
      <c r="A66" s="58">
        <v>65</v>
      </c>
      <c r="B66" s="59">
        <f>LARGE(Qualifs!$H$3:$H$156,A66)</f>
        <v>1.2929999999999999E-8</v>
      </c>
      <c r="C66" s="60" t="str">
        <f>INDEX(Qualifs!$I$3:$I$156,$H66)</f>
        <v>nc</v>
      </c>
      <c r="D66" s="61" t="str">
        <f>INDEX(Qualifs!C$3:C$156,$H66)</f>
        <v>?</v>
      </c>
      <c r="E66" s="61" t="str">
        <f>INDEX(Qualifs!E$3:E$156,$H66)</f>
        <v>?</v>
      </c>
      <c r="F66" s="62" t="str">
        <f>INDEX(Qualifs!D$3:D$156,$H66)</f>
        <v>?</v>
      </c>
      <c r="G66" s="359">
        <f>INDEX(Qualifs!G$3:G$156,$H66)</f>
        <v>3E-11</v>
      </c>
      <c r="H66" s="58">
        <f>MATCH(B66,Qualifs!$H$3:$H$156,0)</f>
        <v>127</v>
      </c>
      <c r="J66" s="63">
        <f t="shared" ref="J66:Y81" si="9">IF($E66=J$1,$G66,0)</f>
        <v>0</v>
      </c>
      <c r="K66" s="63">
        <f t="shared" si="9"/>
        <v>0</v>
      </c>
      <c r="L66" s="63">
        <f t="shared" si="9"/>
        <v>0</v>
      </c>
      <c r="M66" s="63">
        <f t="shared" si="9"/>
        <v>0</v>
      </c>
      <c r="N66" s="63">
        <f t="shared" si="9"/>
        <v>0</v>
      </c>
      <c r="O66" s="63">
        <f t="shared" si="9"/>
        <v>0</v>
      </c>
      <c r="P66" s="63">
        <f t="shared" si="9"/>
        <v>0</v>
      </c>
      <c r="Q66" s="63">
        <f t="shared" si="9"/>
        <v>0</v>
      </c>
      <c r="R66" s="63">
        <f t="shared" si="9"/>
        <v>0</v>
      </c>
      <c r="S66" s="63">
        <f t="shared" si="9"/>
        <v>0</v>
      </c>
      <c r="T66" s="63">
        <f t="shared" si="9"/>
        <v>0</v>
      </c>
      <c r="U66" s="63">
        <f t="shared" si="9"/>
        <v>0</v>
      </c>
      <c r="V66" s="63">
        <f t="shared" si="9"/>
        <v>0</v>
      </c>
      <c r="W66" s="63">
        <f t="shared" si="9"/>
        <v>0</v>
      </c>
      <c r="X66" s="63">
        <f t="shared" si="9"/>
        <v>0</v>
      </c>
      <c r="Y66" s="63">
        <f t="shared" si="9"/>
        <v>0</v>
      </c>
      <c r="Z66" s="63">
        <f t="shared" si="8"/>
        <v>0</v>
      </c>
      <c r="AA66" s="63">
        <f t="shared" si="8"/>
        <v>0</v>
      </c>
      <c r="AB66" s="63">
        <f t="shared" si="8"/>
        <v>0</v>
      </c>
      <c r="AC66" s="63">
        <f t="shared" si="8"/>
        <v>0</v>
      </c>
      <c r="AD66" s="63">
        <f t="shared" si="8"/>
        <v>0</v>
      </c>
      <c r="AE66" s="63">
        <f t="shared" si="8"/>
        <v>0</v>
      </c>
      <c r="AF66" s="63">
        <f t="shared" si="8"/>
        <v>0</v>
      </c>
      <c r="AG66" s="63">
        <f t="shared" si="8"/>
        <v>0</v>
      </c>
      <c r="AH66" s="63">
        <f t="shared" si="8"/>
        <v>0</v>
      </c>
      <c r="AI66" s="63">
        <f t="shared" si="8"/>
        <v>0</v>
      </c>
      <c r="AJ66" s="63">
        <f t="shared" si="8"/>
        <v>0</v>
      </c>
      <c r="AK66" s="63">
        <f t="shared" si="8"/>
        <v>0</v>
      </c>
      <c r="AL66" s="63">
        <f t="shared" si="8"/>
        <v>0</v>
      </c>
      <c r="AM66" s="63">
        <f t="shared" si="8"/>
        <v>0</v>
      </c>
      <c r="AN66" s="63">
        <f t="shared" si="8"/>
        <v>0</v>
      </c>
    </row>
    <row r="67" spans="1:40" ht="14.25" hidden="1" customHeight="1" x14ac:dyDescent="0.2">
      <c r="A67" s="58">
        <v>66</v>
      </c>
      <c r="B67" s="59">
        <f>LARGE(Qualifs!$H$3:$H$156,A67)</f>
        <v>1.283E-8</v>
      </c>
      <c r="C67" s="60" t="str">
        <f>INDEX(Qualifs!$I$3:$I$156,$H67)</f>
        <v>nc</v>
      </c>
      <c r="D67" s="61" t="str">
        <f>INDEX(Qualifs!C$3:C$156,$H67)</f>
        <v>?</v>
      </c>
      <c r="E67" s="61" t="str">
        <f>INDEX(Qualifs!E$3:E$156,$H67)</f>
        <v>?</v>
      </c>
      <c r="F67" s="62" t="str">
        <f>INDEX(Qualifs!D$3:D$156,$H67)</f>
        <v>?</v>
      </c>
      <c r="G67" s="359">
        <f>INDEX(Qualifs!G$3:G$156,$H67)</f>
        <v>3E-11</v>
      </c>
      <c r="H67" s="58">
        <f>MATCH(B67,Qualifs!$H$3:$H$156,0)</f>
        <v>126</v>
      </c>
      <c r="J67" s="63">
        <f t="shared" si="9"/>
        <v>0</v>
      </c>
      <c r="K67" s="63">
        <f t="shared" si="9"/>
        <v>0</v>
      </c>
      <c r="L67" s="63">
        <f t="shared" si="9"/>
        <v>0</v>
      </c>
      <c r="M67" s="63">
        <f t="shared" si="9"/>
        <v>0</v>
      </c>
      <c r="N67" s="63">
        <f t="shared" si="9"/>
        <v>0</v>
      </c>
      <c r="O67" s="63">
        <f t="shared" si="9"/>
        <v>0</v>
      </c>
      <c r="P67" s="63">
        <f t="shared" si="9"/>
        <v>0</v>
      </c>
      <c r="Q67" s="63">
        <f t="shared" si="9"/>
        <v>0</v>
      </c>
      <c r="R67" s="63">
        <f t="shared" si="9"/>
        <v>0</v>
      </c>
      <c r="S67" s="63">
        <f t="shared" si="9"/>
        <v>0</v>
      </c>
      <c r="T67" s="63">
        <f t="shared" si="9"/>
        <v>0</v>
      </c>
      <c r="U67" s="63">
        <f t="shared" si="9"/>
        <v>0</v>
      </c>
      <c r="V67" s="63">
        <f t="shared" si="9"/>
        <v>0</v>
      </c>
      <c r="W67" s="63">
        <f t="shared" si="9"/>
        <v>0</v>
      </c>
      <c r="X67" s="63">
        <f t="shared" si="9"/>
        <v>0</v>
      </c>
      <c r="Y67" s="63">
        <f t="shared" si="9"/>
        <v>0</v>
      </c>
      <c r="Z67" s="63">
        <f t="shared" si="8"/>
        <v>0</v>
      </c>
      <c r="AA67" s="63">
        <f t="shared" si="8"/>
        <v>0</v>
      </c>
      <c r="AB67" s="63">
        <f t="shared" si="8"/>
        <v>0</v>
      </c>
      <c r="AC67" s="63">
        <f t="shared" si="8"/>
        <v>0</v>
      </c>
      <c r="AD67" s="63">
        <f t="shared" si="8"/>
        <v>0</v>
      </c>
      <c r="AE67" s="63">
        <f t="shared" si="8"/>
        <v>0</v>
      </c>
      <c r="AF67" s="63">
        <f t="shared" si="8"/>
        <v>0</v>
      </c>
      <c r="AG67" s="63">
        <f t="shared" si="8"/>
        <v>0</v>
      </c>
      <c r="AH67" s="63">
        <f t="shared" si="8"/>
        <v>0</v>
      </c>
      <c r="AI67" s="63">
        <f t="shared" si="8"/>
        <v>0</v>
      </c>
      <c r="AJ67" s="63">
        <f t="shared" si="8"/>
        <v>0</v>
      </c>
      <c r="AK67" s="63">
        <f t="shared" si="8"/>
        <v>0</v>
      </c>
      <c r="AL67" s="63">
        <f t="shared" si="8"/>
        <v>0</v>
      </c>
      <c r="AM67" s="63">
        <f t="shared" si="8"/>
        <v>0</v>
      </c>
      <c r="AN67" s="63">
        <f t="shared" si="8"/>
        <v>0</v>
      </c>
    </row>
    <row r="68" spans="1:40" ht="14.25" hidden="1" customHeight="1" x14ac:dyDescent="0.2">
      <c r="A68" s="58">
        <v>67</v>
      </c>
      <c r="B68" s="59">
        <f>LARGE(Qualifs!$H$3:$H$156,A68)</f>
        <v>1.2729999999999999E-8</v>
      </c>
      <c r="C68" s="60" t="str">
        <f>INDEX(Qualifs!$I$3:$I$156,$H68)</f>
        <v>nc</v>
      </c>
      <c r="D68" s="61" t="str">
        <f>INDEX(Qualifs!C$3:C$156,$H68)</f>
        <v>?</v>
      </c>
      <c r="E68" s="61" t="str">
        <f>INDEX(Qualifs!E$3:E$156,$H68)</f>
        <v>?</v>
      </c>
      <c r="F68" s="62" t="str">
        <f>INDEX(Qualifs!D$3:D$156,$H68)</f>
        <v>?</v>
      </c>
      <c r="G68" s="359">
        <f>INDEX(Qualifs!G$3:G$156,$H68)</f>
        <v>3E-11</v>
      </c>
      <c r="H68" s="58">
        <f>MATCH(B68,Qualifs!$H$3:$H$156,0)</f>
        <v>125</v>
      </c>
      <c r="J68" s="63">
        <f t="shared" si="9"/>
        <v>0</v>
      </c>
      <c r="K68" s="63">
        <f t="shared" si="9"/>
        <v>0</v>
      </c>
      <c r="L68" s="63">
        <f t="shared" si="9"/>
        <v>0</v>
      </c>
      <c r="M68" s="63">
        <f t="shared" si="9"/>
        <v>0</v>
      </c>
      <c r="N68" s="63">
        <f t="shared" si="9"/>
        <v>0</v>
      </c>
      <c r="O68" s="63">
        <f t="shared" si="9"/>
        <v>0</v>
      </c>
      <c r="P68" s="63">
        <f t="shared" si="9"/>
        <v>0</v>
      </c>
      <c r="Q68" s="63">
        <f t="shared" si="9"/>
        <v>0</v>
      </c>
      <c r="R68" s="63">
        <f t="shared" si="9"/>
        <v>0</v>
      </c>
      <c r="S68" s="63">
        <f t="shared" si="9"/>
        <v>0</v>
      </c>
      <c r="T68" s="63">
        <f t="shared" si="9"/>
        <v>0</v>
      </c>
      <c r="U68" s="63">
        <f t="shared" si="9"/>
        <v>0</v>
      </c>
      <c r="V68" s="63">
        <f t="shared" si="9"/>
        <v>0</v>
      </c>
      <c r="W68" s="63">
        <f t="shared" si="9"/>
        <v>0</v>
      </c>
      <c r="X68" s="63">
        <f t="shared" si="9"/>
        <v>0</v>
      </c>
      <c r="Y68" s="63">
        <f t="shared" si="9"/>
        <v>0</v>
      </c>
      <c r="Z68" s="63">
        <f t="shared" si="8"/>
        <v>0</v>
      </c>
      <c r="AA68" s="63">
        <f t="shared" si="8"/>
        <v>0</v>
      </c>
      <c r="AB68" s="63">
        <f t="shared" si="8"/>
        <v>0</v>
      </c>
      <c r="AC68" s="63">
        <f t="shared" si="8"/>
        <v>0</v>
      </c>
      <c r="AD68" s="63">
        <f t="shared" si="8"/>
        <v>0</v>
      </c>
      <c r="AE68" s="63">
        <f t="shared" si="8"/>
        <v>0</v>
      </c>
      <c r="AF68" s="63">
        <f t="shared" si="8"/>
        <v>0</v>
      </c>
      <c r="AG68" s="63">
        <f t="shared" si="8"/>
        <v>0</v>
      </c>
      <c r="AH68" s="63">
        <f t="shared" si="8"/>
        <v>0</v>
      </c>
      <c r="AI68" s="63">
        <f t="shared" si="8"/>
        <v>0</v>
      </c>
      <c r="AJ68" s="63">
        <f t="shared" si="8"/>
        <v>0</v>
      </c>
      <c r="AK68" s="63">
        <f t="shared" si="8"/>
        <v>0</v>
      </c>
      <c r="AL68" s="63">
        <f t="shared" si="8"/>
        <v>0</v>
      </c>
      <c r="AM68" s="63">
        <f t="shared" si="8"/>
        <v>0</v>
      </c>
      <c r="AN68" s="63">
        <f t="shared" si="8"/>
        <v>0</v>
      </c>
    </row>
    <row r="69" spans="1:40" ht="14.25" hidden="1" customHeight="1" x14ac:dyDescent="0.2">
      <c r="A69" s="58">
        <v>68</v>
      </c>
      <c r="B69" s="59">
        <f>LARGE(Qualifs!$H$3:$H$156,A69)</f>
        <v>1.263E-8</v>
      </c>
      <c r="C69" s="60" t="str">
        <f>INDEX(Qualifs!$I$3:$I$156,$H69)</f>
        <v>nc</v>
      </c>
      <c r="D69" s="61" t="str">
        <f>INDEX(Qualifs!C$3:C$156,$H69)</f>
        <v>?</v>
      </c>
      <c r="E69" s="61" t="str">
        <f>INDEX(Qualifs!E$3:E$156,$H69)</f>
        <v>?</v>
      </c>
      <c r="F69" s="62" t="str">
        <f>INDEX(Qualifs!D$3:D$156,$H69)</f>
        <v>?</v>
      </c>
      <c r="G69" s="359">
        <f>INDEX(Qualifs!G$3:G$156,$H69)</f>
        <v>3E-11</v>
      </c>
      <c r="H69" s="58">
        <f>MATCH(B69,Qualifs!$H$3:$H$156,0)</f>
        <v>124</v>
      </c>
      <c r="J69" s="63">
        <f t="shared" si="9"/>
        <v>0</v>
      </c>
      <c r="K69" s="63">
        <f t="shared" si="9"/>
        <v>0</v>
      </c>
      <c r="L69" s="63">
        <f t="shared" si="9"/>
        <v>0</v>
      </c>
      <c r="M69" s="63">
        <f t="shared" si="9"/>
        <v>0</v>
      </c>
      <c r="N69" s="63">
        <f t="shared" si="9"/>
        <v>0</v>
      </c>
      <c r="O69" s="63">
        <f t="shared" si="9"/>
        <v>0</v>
      </c>
      <c r="P69" s="63">
        <f t="shared" si="9"/>
        <v>0</v>
      </c>
      <c r="Q69" s="63">
        <f t="shared" si="9"/>
        <v>0</v>
      </c>
      <c r="R69" s="63">
        <f t="shared" si="9"/>
        <v>0</v>
      </c>
      <c r="S69" s="63">
        <f t="shared" si="9"/>
        <v>0</v>
      </c>
      <c r="T69" s="63">
        <f t="shared" si="9"/>
        <v>0</v>
      </c>
      <c r="U69" s="63">
        <f t="shared" si="9"/>
        <v>0</v>
      </c>
      <c r="V69" s="63">
        <f t="shared" si="9"/>
        <v>0</v>
      </c>
      <c r="W69" s="63">
        <f t="shared" si="9"/>
        <v>0</v>
      </c>
      <c r="X69" s="63">
        <f t="shared" si="9"/>
        <v>0</v>
      </c>
      <c r="Y69" s="63">
        <f t="shared" si="9"/>
        <v>0</v>
      </c>
      <c r="Z69" s="63">
        <f t="shared" si="8"/>
        <v>0</v>
      </c>
      <c r="AA69" s="63">
        <f t="shared" si="8"/>
        <v>0</v>
      </c>
      <c r="AB69" s="63">
        <f t="shared" si="8"/>
        <v>0</v>
      </c>
      <c r="AC69" s="63">
        <f t="shared" si="8"/>
        <v>0</v>
      </c>
      <c r="AD69" s="63">
        <f t="shared" si="8"/>
        <v>0</v>
      </c>
      <c r="AE69" s="63">
        <f t="shared" si="8"/>
        <v>0</v>
      </c>
      <c r="AF69" s="63">
        <f t="shared" si="8"/>
        <v>0</v>
      </c>
      <c r="AG69" s="63">
        <f t="shared" si="8"/>
        <v>0</v>
      </c>
      <c r="AH69" s="63">
        <f t="shared" si="8"/>
        <v>0</v>
      </c>
      <c r="AI69" s="63">
        <f t="shared" si="8"/>
        <v>0</v>
      </c>
      <c r="AJ69" s="63">
        <f t="shared" si="8"/>
        <v>0</v>
      </c>
      <c r="AK69" s="63">
        <f t="shared" si="8"/>
        <v>0</v>
      </c>
      <c r="AL69" s="63">
        <f t="shared" si="8"/>
        <v>0</v>
      </c>
      <c r="AM69" s="63">
        <f t="shared" si="8"/>
        <v>0</v>
      </c>
      <c r="AN69" s="63">
        <f t="shared" si="8"/>
        <v>0</v>
      </c>
    </row>
    <row r="70" spans="1:40" ht="14.25" hidden="1" customHeight="1" x14ac:dyDescent="0.2">
      <c r="A70" s="58">
        <v>69</v>
      </c>
      <c r="B70" s="59">
        <f>LARGE(Qualifs!$H$3:$H$156,A70)</f>
        <v>1.2529999999999999E-8</v>
      </c>
      <c r="C70" s="60" t="str">
        <f>INDEX(Qualifs!$I$3:$I$156,$H70)</f>
        <v>nc</v>
      </c>
      <c r="D70" s="61" t="str">
        <f>INDEX(Qualifs!C$3:C$156,$H70)</f>
        <v>?</v>
      </c>
      <c r="E70" s="61" t="str">
        <f>INDEX(Qualifs!E$3:E$156,$H70)</f>
        <v>?</v>
      </c>
      <c r="F70" s="62" t="str">
        <f>INDEX(Qualifs!D$3:D$156,$H70)</f>
        <v>?</v>
      </c>
      <c r="G70" s="359">
        <f>INDEX(Qualifs!G$3:G$156,$H70)</f>
        <v>3E-11</v>
      </c>
      <c r="H70" s="58">
        <f>MATCH(B70,Qualifs!$H$3:$H$156,0)</f>
        <v>123</v>
      </c>
      <c r="J70" s="63">
        <f t="shared" si="9"/>
        <v>0</v>
      </c>
      <c r="K70" s="63">
        <f t="shared" si="9"/>
        <v>0</v>
      </c>
      <c r="L70" s="63">
        <f t="shared" si="9"/>
        <v>0</v>
      </c>
      <c r="M70" s="63">
        <f t="shared" si="9"/>
        <v>0</v>
      </c>
      <c r="N70" s="63">
        <f t="shared" si="9"/>
        <v>0</v>
      </c>
      <c r="O70" s="63">
        <f t="shared" si="9"/>
        <v>0</v>
      </c>
      <c r="P70" s="63">
        <f t="shared" si="9"/>
        <v>0</v>
      </c>
      <c r="Q70" s="63">
        <f t="shared" si="9"/>
        <v>0</v>
      </c>
      <c r="R70" s="63">
        <f t="shared" si="9"/>
        <v>0</v>
      </c>
      <c r="S70" s="63">
        <f t="shared" si="9"/>
        <v>0</v>
      </c>
      <c r="T70" s="63">
        <f t="shared" si="9"/>
        <v>0</v>
      </c>
      <c r="U70" s="63">
        <f t="shared" si="9"/>
        <v>0</v>
      </c>
      <c r="V70" s="63">
        <f t="shared" si="9"/>
        <v>0</v>
      </c>
      <c r="W70" s="63">
        <f t="shared" si="9"/>
        <v>0</v>
      </c>
      <c r="X70" s="63">
        <f t="shared" si="9"/>
        <v>0</v>
      </c>
      <c r="Y70" s="63">
        <f t="shared" si="9"/>
        <v>0</v>
      </c>
      <c r="Z70" s="63">
        <f t="shared" si="8"/>
        <v>0</v>
      </c>
      <c r="AA70" s="63">
        <f t="shared" si="8"/>
        <v>0</v>
      </c>
      <c r="AB70" s="63">
        <f t="shared" si="8"/>
        <v>0</v>
      </c>
      <c r="AC70" s="63">
        <f t="shared" si="8"/>
        <v>0</v>
      </c>
      <c r="AD70" s="63">
        <f t="shared" si="8"/>
        <v>0</v>
      </c>
      <c r="AE70" s="63">
        <f t="shared" si="8"/>
        <v>0</v>
      </c>
      <c r="AF70" s="63">
        <f t="shared" si="8"/>
        <v>0</v>
      </c>
      <c r="AG70" s="63">
        <f t="shared" si="8"/>
        <v>0</v>
      </c>
      <c r="AH70" s="63">
        <f t="shared" si="8"/>
        <v>0</v>
      </c>
      <c r="AI70" s="63">
        <f t="shared" si="8"/>
        <v>0</v>
      </c>
      <c r="AJ70" s="63">
        <f t="shared" si="8"/>
        <v>0</v>
      </c>
      <c r="AK70" s="63">
        <f t="shared" si="8"/>
        <v>0</v>
      </c>
      <c r="AL70" s="63">
        <f t="shared" si="8"/>
        <v>0</v>
      </c>
      <c r="AM70" s="63">
        <f t="shared" si="8"/>
        <v>0</v>
      </c>
      <c r="AN70" s="63">
        <f t="shared" si="8"/>
        <v>0</v>
      </c>
    </row>
    <row r="71" spans="1:40" ht="14.25" hidden="1" customHeight="1" x14ac:dyDescent="0.2">
      <c r="A71" s="58">
        <v>70</v>
      </c>
      <c r="B71" s="59">
        <f>LARGE(Qualifs!$H$3:$H$156,A71)</f>
        <v>1.2429999999999999E-8</v>
      </c>
      <c r="C71" s="60" t="str">
        <f>INDEX(Qualifs!$I$3:$I$156,$H71)</f>
        <v>nc</v>
      </c>
      <c r="D71" s="61" t="str">
        <f>INDEX(Qualifs!C$3:C$156,$H71)</f>
        <v>?</v>
      </c>
      <c r="E71" s="61" t="str">
        <f>INDEX(Qualifs!E$3:E$156,$H71)</f>
        <v>?</v>
      </c>
      <c r="F71" s="62" t="str">
        <f>INDEX(Qualifs!D$3:D$156,$H71)</f>
        <v>?</v>
      </c>
      <c r="G71" s="359">
        <f>INDEX(Qualifs!G$3:G$156,$H71)</f>
        <v>3E-11</v>
      </c>
      <c r="H71" s="58">
        <f>MATCH(B71,Qualifs!$H$3:$H$156,0)</f>
        <v>122</v>
      </c>
      <c r="J71" s="63">
        <f t="shared" si="9"/>
        <v>0</v>
      </c>
      <c r="K71" s="63">
        <f t="shared" si="9"/>
        <v>0</v>
      </c>
      <c r="L71" s="63">
        <f t="shared" si="9"/>
        <v>0</v>
      </c>
      <c r="M71" s="63">
        <f t="shared" si="9"/>
        <v>0</v>
      </c>
      <c r="N71" s="63">
        <f t="shared" si="9"/>
        <v>0</v>
      </c>
      <c r="O71" s="63">
        <f t="shared" si="9"/>
        <v>0</v>
      </c>
      <c r="P71" s="63">
        <f t="shared" si="9"/>
        <v>0</v>
      </c>
      <c r="Q71" s="63">
        <f t="shared" si="9"/>
        <v>0</v>
      </c>
      <c r="R71" s="63">
        <f t="shared" si="9"/>
        <v>0</v>
      </c>
      <c r="S71" s="63">
        <f t="shared" si="9"/>
        <v>0</v>
      </c>
      <c r="T71" s="63">
        <f t="shared" si="9"/>
        <v>0</v>
      </c>
      <c r="U71" s="63">
        <f t="shared" si="9"/>
        <v>0</v>
      </c>
      <c r="V71" s="63">
        <f t="shared" si="9"/>
        <v>0</v>
      </c>
      <c r="W71" s="63">
        <f t="shared" si="9"/>
        <v>0</v>
      </c>
      <c r="X71" s="63">
        <f t="shared" si="9"/>
        <v>0</v>
      </c>
      <c r="Y71" s="63">
        <f t="shared" si="9"/>
        <v>0</v>
      </c>
      <c r="Z71" s="63">
        <f t="shared" si="8"/>
        <v>0</v>
      </c>
      <c r="AA71" s="63">
        <f t="shared" si="8"/>
        <v>0</v>
      </c>
      <c r="AB71" s="63">
        <f t="shared" si="8"/>
        <v>0</v>
      </c>
      <c r="AC71" s="63">
        <f t="shared" si="8"/>
        <v>0</v>
      </c>
      <c r="AD71" s="63">
        <f t="shared" si="8"/>
        <v>0</v>
      </c>
      <c r="AE71" s="63">
        <f t="shared" si="8"/>
        <v>0</v>
      </c>
      <c r="AF71" s="63">
        <f t="shared" si="8"/>
        <v>0</v>
      </c>
      <c r="AG71" s="63">
        <f t="shared" si="8"/>
        <v>0</v>
      </c>
      <c r="AH71" s="63">
        <f t="shared" si="8"/>
        <v>0</v>
      </c>
      <c r="AI71" s="63">
        <f t="shared" si="8"/>
        <v>0</v>
      </c>
      <c r="AJ71" s="63">
        <f t="shared" si="8"/>
        <v>0</v>
      </c>
      <c r="AK71" s="63">
        <f t="shared" si="8"/>
        <v>0</v>
      </c>
      <c r="AL71" s="63">
        <f t="shared" si="8"/>
        <v>0</v>
      </c>
      <c r="AM71" s="63">
        <f t="shared" si="8"/>
        <v>0</v>
      </c>
      <c r="AN71" s="63">
        <f t="shared" si="8"/>
        <v>0</v>
      </c>
    </row>
    <row r="72" spans="1:40" ht="14.25" hidden="1" customHeight="1" x14ac:dyDescent="0.2">
      <c r="A72" s="58">
        <v>71</v>
      </c>
      <c r="B72" s="59">
        <f>LARGE(Qualifs!$H$3:$H$156,A72)</f>
        <v>1.2329999999999999E-8</v>
      </c>
      <c r="C72" s="60" t="str">
        <f>INDEX(Qualifs!$I$3:$I$156,$H72)</f>
        <v>nc</v>
      </c>
      <c r="D72" s="61" t="str">
        <f>INDEX(Qualifs!C$3:C$156,$H72)</f>
        <v>?</v>
      </c>
      <c r="E72" s="61" t="str">
        <f>INDEX(Qualifs!E$3:E$156,$H72)</f>
        <v>?</v>
      </c>
      <c r="F72" s="62" t="str">
        <f>INDEX(Qualifs!D$3:D$156,$H72)</f>
        <v>?</v>
      </c>
      <c r="G72" s="359">
        <f>INDEX(Qualifs!G$3:G$156,$H72)</f>
        <v>3E-11</v>
      </c>
      <c r="H72" s="58">
        <f>MATCH(B72,Qualifs!$H$3:$H$156,0)</f>
        <v>121</v>
      </c>
      <c r="J72" s="63">
        <f t="shared" si="9"/>
        <v>0</v>
      </c>
      <c r="K72" s="63">
        <f t="shared" si="9"/>
        <v>0</v>
      </c>
      <c r="L72" s="63">
        <f t="shared" si="9"/>
        <v>0</v>
      </c>
      <c r="M72" s="63">
        <f t="shared" si="9"/>
        <v>0</v>
      </c>
      <c r="N72" s="63">
        <f t="shared" si="9"/>
        <v>0</v>
      </c>
      <c r="O72" s="63">
        <f t="shared" si="9"/>
        <v>0</v>
      </c>
      <c r="P72" s="63">
        <f t="shared" si="9"/>
        <v>0</v>
      </c>
      <c r="Q72" s="63">
        <f t="shared" si="9"/>
        <v>0</v>
      </c>
      <c r="R72" s="63">
        <f t="shared" si="9"/>
        <v>0</v>
      </c>
      <c r="S72" s="63">
        <f t="shared" si="9"/>
        <v>0</v>
      </c>
      <c r="T72" s="63">
        <f t="shared" si="9"/>
        <v>0</v>
      </c>
      <c r="U72" s="63">
        <f t="shared" si="9"/>
        <v>0</v>
      </c>
      <c r="V72" s="63">
        <f t="shared" si="9"/>
        <v>0</v>
      </c>
      <c r="W72" s="63">
        <f t="shared" si="9"/>
        <v>0</v>
      </c>
      <c r="X72" s="63">
        <f t="shared" si="9"/>
        <v>0</v>
      </c>
      <c r="Y72" s="63">
        <f t="shared" si="9"/>
        <v>0</v>
      </c>
      <c r="Z72" s="63">
        <f t="shared" si="8"/>
        <v>0</v>
      </c>
      <c r="AA72" s="63">
        <f t="shared" si="8"/>
        <v>0</v>
      </c>
      <c r="AB72" s="63">
        <f t="shared" si="8"/>
        <v>0</v>
      </c>
      <c r="AC72" s="63">
        <f t="shared" si="8"/>
        <v>0</v>
      </c>
      <c r="AD72" s="63">
        <f t="shared" si="8"/>
        <v>0</v>
      </c>
      <c r="AE72" s="63">
        <f t="shared" si="8"/>
        <v>0</v>
      </c>
      <c r="AF72" s="63">
        <f t="shared" si="8"/>
        <v>0</v>
      </c>
      <c r="AG72" s="63">
        <f t="shared" si="8"/>
        <v>0</v>
      </c>
      <c r="AH72" s="63">
        <f t="shared" si="8"/>
        <v>0</v>
      </c>
      <c r="AI72" s="63">
        <f t="shared" si="8"/>
        <v>0</v>
      </c>
      <c r="AJ72" s="63">
        <f t="shared" si="8"/>
        <v>0</v>
      </c>
      <c r="AK72" s="63">
        <f t="shared" si="8"/>
        <v>0</v>
      </c>
      <c r="AL72" s="63">
        <f t="shared" si="8"/>
        <v>0</v>
      </c>
      <c r="AM72" s="63">
        <f t="shared" si="8"/>
        <v>0</v>
      </c>
      <c r="AN72" s="63">
        <f t="shared" si="8"/>
        <v>0</v>
      </c>
    </row>
    <row r="73" spans="1:40" ht="14.25" hidden="1" customHeight="1" x14ac:dyDescent="0.2">
      <c r="A73" s="58">
        <v>72</v>
      </c>
      <c r="B73" s="59">
        <f>LARGE(Qualifs!$H$3:$H$156,A73)</f>
        <v>1.2229999999999999E-8</v>
      </c>
      <c r="C73" s="60" t="str">
        <f>INDEX(Qualifs!$I$3:$I$156,$H73)</f>
        <v>nc</v>
      </c>
      <c r="D73" s="61" t="str">
        <f>INDEX(Qualifs!C$3:C$156,$H73)</f>
        <v>?</v>
      </c>
      <c r="E73" s="61" t="str">
        <f>INDEX(Qualifs!E$3:E$156,$H73)</f>
        <v>?</v>
      </c>
      <c r="F73" s="62" t="str">
        <f>INDEX(Qualifs!D$3:D$156,$H73)</f>
        <v>?</v>
      </c>
      <c r="G73" s="359">
        <f>INDEX(Qualifs!G$3:G$156,$H73)</f>
        <v>3E-11</v>
      </c>
      <c r="H73" s="58">
        <f>MATCH(B73,Qualifs!$H$3:$H$156,0)</f>
        <v>120</v>
      </c>
      <c r="J73" s="63">
        <f t="shared" si="9"/>
        <v>0</v>
      </c>
      <c r="K73" s="63">
        <f t="shared" si="9"/>
        <v>0</v>
      </c>
      <c r="L73" s="63">
        <f t="shared" si="9"/>
        <v>0</v>
      </c>
      <c r="M73" s="63">
        <f t="shared" si="9"/>
        <v>0</v>
      </c>
      <c r="N73" s="63">
        <f t="shared" si="9"/>
        <v>0</v>
      </c>
      <c r="O73" s="63">
        <f t="shared" si="9"/>
        <v>0</v>
      </c>
      <c r="P73" s="63">
        <f t="shared" si="9"/>
        <v>0</v>
      </c>
      <c r="Q73" s="63">
        <f t="shared" si="9"/>
        <v>0</v>
      </c>
      <c r="R73" s="63">
        <f t="shared" si="9"/>
        <v>0</v>
      </c>
      <c r="S73" s="63">
        <f t="shared" si="9"/>
        <v>0</v>
      </c>
      <c r="T73" s="63">
        <f t="shared" si="9"/>
        <v>0</v>
      </c>
      <c r="U73" s="63">
        <f t="shared" si="9"/>
        <v>0</v>
      </c>
      <c r="V73" s="63">
        <f t="shared" si="9"/>
        <v>0</v>
      </c>
      <c r="W73" s="63">
        <f t="shared" si="9"/>
        <v>0</v>
      </c>
      <c r="X73" s="63">
        <f t="shared" si="9"/>
        <v>0</v>
      </c>
      <c r="Y73" s="63">
        <f t="shared" si="9"/>
        <v>0</v>
      </c>
      <c r="Z73" s="63">
        <f t="shared" si="8"/>
        <v>0</v>
      </c>
      <c r="AA73" s="63">
        <f t="shared" si="8"/>
        <v>0</v>
      </c>
      <c r="AB73" s="63">
        <f t="shared" si="8"/>
        <v>0</v>
      </c>
      <c r="AC73" s="63">
        <f t="shared" si="8"/>
        <v>0</v>
      </c>
      <c r="AD73" s="63">
        <f t="shared" si="8"/>
        <v>0</v>
      </c>
      <c r="AE73" s="63">
        <f t="shared" si="8"/>
        <v>0</v>
      </c>
      <c r="AF73" s="63">
        <f t="shared" si="8"/>
        <v>0</v>
      </c>
      <c r="AG73" s="63">
        <f t="shared" si="8"/>
        <v>0</v>
      </c>
      <c r="AH73" s="63">
        <f t="shared" si="8"/>
        <v>0</v>
      </c>
      <c r="AI73" s="63">
        <f t="shared" si="8"/>
        <v>0</v>
      </c>
      <c r="AJ73" s="63">
        <f t="shared" si="8"/>
        <v>0</v>
      </c>
      <c r="AK73" s="63">
        <f t="shared" si="8"/>
        <v>0</v>
      </c>
      <c r="AL73" s="63">
        <f t="shared" si="8"/>
        <v>0</v>
      </c>
      <c r="AM73" s="63">
        <f t="shared" si="8"/>
        <v>0</v>
      </c>
      <c r="AN73" s="63">
        <f t="shared" si="8"/>
        <v>0</v>
      </c>
    </row>
    <row r="74" spans="1:40" ht="14.25" hidden="1" customHeight="1" x14ac:dyDescent="0.2">
      <c r="A74" s="58">
        <v>73</v>
      </c>
      <c r="B74" s="59">
        <f>LARGE(Qualifs!$H$3:$H$156,A74)</f>
        <v>1.213E-8</v>
      </c>
      <c r="C74" s="60" t="str">
        <f>INDEX(Qualifs!$I$3:$I$156,$H74)</f>
        <v>nc</v>
      </c>
      <c r="D74" s="61" t="str">
        <f>INDEX(Qualifs!C$3:C$156,$H74)</f>
        <v>?</v>
      </c>
      <c r="E74" s="61" t="str">
        <f>INDEX(Qualifs!E$3:E$156,$H74)</f>
        <v>?</v>
      </c>
      <c r="F74" s="62" t="str">
        <f>INDEX(Qualifs!D$3:D$156,$H74)</f>
        <v>?</v>
      </c>
      <c r="G74" s="359">
        <f>INDEX(Qualifs!G$3:G$156,$H74)</f>
        <v>3E-11</v>
      </c>
      <c r="H74" s="58">
        <f>MATCH(B74,Qualifs!$H$3:$H$156,0)</f>
        <v>119</v>
      </c>
      <c r="J74" s="63">
        <f t="shared" si="9"/>
        <v>0</v>
      </c>
      <c r="K74" s="63">
        <f t="shared" si="9"/>
        <v>0</v>
      </c>
      <c r="L74" s="63">
        <f t="shared" si="9"/>
        <v>0</v>
      </c>
      <c r="M74" s="63">
        <f t="shared" si="9"/>
        <v>0</v>
      </c>
      <c r="N74" s="63">
        <f t="shared" si="9"/>
        <v>0</v>
      </c>
      <c r="O74" s="63">
        <f t="shared" si="9"/>
        <v>0</v>
      </c>
      <c r="P74" s="63">
        <f t="shared" si="9"/>
        <v>0</v>
      </c>
      <c r="Q74" s="63">
        <f t="shared" si="9"/>
        <v>0</v>
      </c>
      <c r="R74" s="63">
        <f t="shared" si="9"/>
        <v>0</v>
      </c>
      <c r="S74" s="63">
        <f t="shared" si="9"/>
        <v>0</v>
      </c>
      <c r="T74" s="63">
        <f t="shared" si="9"/>
        <v>0</v>
      </c>
      <c r="U74" s="63">
        <f t="shared" si="9"/>
        <v>0</v>
      </c>
      <c r="V74" s="63">
        <f t="shared" si="9"/>
        <v>0</v>
      </c>
      <c r="W74" s="63">
        <f t="shared" si="9"/>
        <v>0</v>
      </c>
      <c r="X74" s="63">
        <f t="shared" si="9"/>
        <v>0</v>
      </c>
      <c r="Y74" s="63">
        <f t="shared" si="9"/>
        <v>0</v>
      </c>
      <c r="Z74" s="63">
        <f t="shared" si="8"/>
        <v>0</v>
      </c>
      <c r="AA74" s="63">
        <f t="shared" si="8"/>
        <v>0</v>
      </c>
      <c r="AB74" s="63">
        <f t="shared" si="8"/>
        <v>0</v>
      </c>
      <c r="AC74" s="63">
        <f t="shared" si="8"/>
        <v>0</v>
      </c>
      <c r="AD74" s="63">
        <f t="shared" si="8"/>
        <v>0</v>
      </c>
      <c r="AE74" s="63">
        <f t="shared" si="8"/>
        <v>0</v>
      </c>
      <c r="AF74" s="63">
        <f t="shared" si="8"/>
        <v>0</v>
      </c>
      <c r="AG74" s="63">
        <f t="shared" si="8"/>
        <v>0</v>
      </c>
      <c r="AH74" s="63">
        <f t="shared" si="8"/>
        <v>0</v>
      </c>
      <c r="AI74" s="63">
        <f t="shared" si="8"/>
        <v>0</v>
      </c>
      <c r="AJ74" s="63">
        <f t="shared" si="8"/>
        <v>0</v>
      </c>
      <c r="AK74" s="63">
        <f t="shared" si="8"/>
        <v>0</v>
      </c>
      <c r="AL74" s="63">
        <f t="shared" si="8"/>
        <v>0</v>
      </c>
      <c r="AM74" s="63">
        <f t="shared" si="8"/>
        <v>0</v>
      </c>
      <c r="AN74" s="63">
        <f t="shared" si="8"/>
        <v>0</v>
      </c>
    </row>
    <row r="75" spans="1:40" ht="14.25" hidden="1" customHeight="1" x14ac:dyDescent="0.2">
      <c r="A75" s="58">
        <v>74</v>
      </c>
      <c r="B75" s="59">
        <f>LARGE(Qualifs!$H$3:$H$156,A75)</f>
        <v>1.2029999999999999E-8</v>
      </c>
      <c r="C75" s="60" t="str">
        <f>INDEX(Qualifs!$I$3:$I$156,$H75)</f>
        <v>nc</v>
      </c>
      <c r="D75" s="61" t="str">
        <f>INDEX(Qualifs!C$3:C$156,$H75)</f>
        <v>?</v>
      </c>
      <c r="E75" s="61" t="str">
        <f>INDEX(Qualifs!E$3:E$156,$H75)</f>
        <v>?</v>
      </c>
      <c r="F75" s="62" t="str">
        <f>INDEX(Qualifs!D$3:D$156,$H75)</f>
        <v>?</v>
      </c>
      <c r="G75" s="359">
        <f>INDEX(Qualifs!G$3:G$156,$H75)</f>
        <v>3E-11</v>
      </c>
      <c r="H75" s="58">
        <f>MATCH(B75,Qualifs!$H$3:$H$156,0)</f>
        <v>118</v>
      </c>
      <c r="J75" s="63">
        <f t="shared" si="9"/>
        <v>0</v>
      </c>
      <c r="K75" s="63">
        <f t="shared" si="9"/>
        <v>0</v>
      </c>
      <c r="L75" s="63">
        <f t="shared" si="9"/>
        <v>0</v>
      </c>
      <c r="M75" s="63">
        <f t="shared" si="9"/>
        <v>0</v>
      </c>
      <c r="N75" s="63">
        <f t="shared" si="9"/>
        <v>0</v>
      </c>
      <c r="O75" s="63">
        <f t="shared" si="9"/>
        <v>0</v>
      </c>
      <c r="P75" s="63">
        <f t="shared" si="9"/>
        <v>0</v>
      </c>
      <c r="Q75" s="63">
        <f t="shared" si="9"/>
        <v>0</v>
      </c>
      <c r="R75" s="63">
        <f>IF($E75=R$1,$G75,0)</f>
        <v>0</v>
      </c>
      <c r="S75" s="63">
        <f t="shared" si="9"/>
        <v>0</v>
      </c>
      <c r="T75" s="63">
        <f t="shared" si="9"/>
        <v>0</v>
      </c>
      <c r="U75" s="63">
        <f t="shared" si="9"/>
        <v>0</v>
      </c>
      <c r="V75" s="63">
        <f t="shared" si="9"/>
        <v>0</v>
      </c>
      <c r="W75" s="63">
        <f t="shared" si="9"/>
        <v>0</v>
      </c>
      <c r="X75" s="63">
        <f t="shared" si="9"/>
        <v>0</v>
      </c>
      <c r="Y75" s="63">
        <f t="shared" si="9"/>
        <v>0</v>
      </c>
      <c r="Z75" s="63">
        <f t="shared" si="8"/>
        <v>0</v>
      </c>
      <c r="AA75" s="63">
        <f t="shared" si="8"/>
        <v>0</v>
      </c>
      <c r="AB75" s="63">
        <f t="shared" si="8"/>
        <v>0</v>
      </c>
      <c r="AC75" s="63">
        <f t="shared" si="8"/>
        <v>0</v>
      </c>
      <c r="AD75" s="63">
        <f t="shared" si="8"/>
        <v>0</v>
      </c>
      <c r="AE75" s="63">
        <f t="shared" si="8"/>
        <v>0</v>
      </c>
      <c r="AF75" s="63">
        <f t="shared" si="8"/>
        <v>0</v>
      </c>
      <c r="AG75" s="63">
        <f t="shared" si="8"/>
        <v>0</v>
      </c>
      <c r="AH75" s="63">
        <f t="shared" si="8"/>
        <v>0</v>
      </c>
      <c r="AI75" s="63">
        <f t="shared" si="8"/>
        <v>0</v>
      </c>
      <c r="AJ75" s="63">
        <f t="shared" si="8"/>
        <v>0</v>
      </c>
      <c r="AK75" s="63">
        <f t="shared" si="8"/>
        <v>0</v>
      </c>
      <c r="AL75" s="63">
        <f t="shared" si="8"/>
        <v>0</v>
      </c>
      <c r="AM75" s="63">
        <f t="shared" si="8"/>
        <v>0</v>
      </c>
      <c r="AN75" s="63">
        <f t="shared" si="8"/>
        <v>0</v>
      </c>
    </row>
    <row r="76" spans="1:40" ht="14.25" hidden="1" customHeight="1" x14ac:dyDescent="0.2">
      <c r="A76" s="58">
        <v>75</v>
      </c>
      <c r="B76" s="59">
        <f>LARGE(Qualifs!$H$3:$H$156,A76)</f>
        <v>1.193E-8</v>
      </c>
      <c r="C76" s="60" t="str">
        <f>INDEX(Qualifs!$I$3:$I$156,$H76)</f>
        <v>nc</v>
      </c>
      <c r="D76" s="61" t="str">
        <f>INDEX(Qualifs!C$3:C$156,$H76)</f>
        <v>?</v>
      </c>
      <c r="E76" s="61" t="str">
        <f>INDEX(Qualifs!E$3:E$156,$H76)</f>
        <v>?</v>
      </c>
      <c r="F76" s="62" t="str">
        <f>INDEX(Qualifs!D$3:D$156,$H76)</f>
        <v>?</v>
      </c>
      <c r="G76" s="359">
        <f>INDEX(Qualifs!G$3:G$156,$H76)</f>
        <v>3E-11</v>
      </c>
      <c r="H76" s="58">
        <f>MATCH(B76,Qualifs!$H$3:$H$156,0)</f>
        <v>117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3">
        <f t="shared" si="9"/>
        <v>0</v>
      </c>
      <c r="R76" s="63">
        <f t="shared" si="9"/>
        <v>0</v>
      </c>
      <c r="S76" s="63">
        <f t="shared" si="9"/>
        <v>0</v>
      </c>
      <c r="T76" s="63">
        <f t="shared" si="9"/>
        <v>0</v>
      </c>
      <c r="U76" s="63">
        <f t="shared" si="9"/>
        <v>0</v>
      </c>
      <c r="V76" s="63">
        <f t="shared" si="9"/>
        <v>0</v>
      </c>
      <c r="W76" s="63">
        <f t="shared" si="9"/>
        <v>0</v>
      </c>
      <c r="X76" s="63">
        <f t="shared" si="9"/>
        <v>0</v>
      </c>
      <c r="Y76" s="63">
        <f t="shared" si="9"/>
        <v>0</v>
      </c>
      <c r="Z76" s="63">
        <f t="shared" si="8"/>
        <v>0</v>
      </c>
      <c r="AA76" s="63">
        <f t="shared" si="8"/>
        <v>0</v>
      </c>
      <c r="AB76" s="63">
        <f t="shared" si="8"/>
        <v>0</v>
      </c>
      <c r="AC76" s="63">
        <f t="shared" si="8"/>
        <v>0</v>
      </c>
      <c r="AD76" s="63">
        <f t="shared" si="8"/>
        <v>0</v>
      </c>
      <c r="AE76" s="63">
        <f t="shared" si="8"/>
        <v>0</v>
      </c>
      <c r="AF76" s="63">
        <f t="shared" si="8"/>
        <v>0</v>
      </c>
      <c r="AG76" s="63">
        <f t="shared" si="8"/>
        <v>0</v>
      </c>
      <c r="AH76" s="63">
        <f t="shared" si="8"/>
        <v>0</v>
      </c>
      <c r="AI76" s="63">
        <f t="shared" si="8"/>
        <v>0</v>
      </c>
      <c r="AJ76" s="63">
        <f t="shared" si="8"/>
        <v>0</v>
      </c>
      <c r="AK76" s="63">
        <f t="shared" si="8"/>
        <v>0</v>
      </c>
      <c r="AL76" s="63">
        <f t="shared" si="8"/>
        <v>0</v>
      </c>
      <c r="AM76" s="63">
        <f t="shared" si="8"/>
        <v>0</v>
      </c>
      <c r="AN76" s="63">
        <f t="shared" si="8"/>
        <v>0</v>
      </c>
    </row>
    <row r="77" spans="1:40" ht="14.25" hidden="1" customHeight="1" x14ac:dyDescent="0.2">
      <c r="A77" s="58">
        <v>76</v>
      </c>
      <c r="B77" s="59">
        <f>LARGE(Qualifs!$H$3:$H$156,A77)</f>
        <v>1.1829999999999999E-8</v>
      </c>
      <c r="C77" s="60" t="str">
        <f>INDEX(Qualifs!$I$3:$I$156,$H77)</f>
        <v>nc</v>
      </c>
      <c r="D77" s="61" t="str">
        <f>INDEX(Qualifs!C$3:C$156,$H77)</f>
        <v>?</v>
      </c>
      <c r="E77" s="61" t="str">
        <f>INDEX(Qualifs!E$3:E$156,$H77)</f>
        <v>?</v>
      </c>
      <c r="F77" s="62" t="str">
        <f>INDEX(Qualifs!D$3:D$156,$H77)</f>
        <v>?</v>
      </c>
      <c r="G77" s="359">
        <f>INDEX(Qualifs!G$3:G$156,$H77)</f>
        <v>3E-11</v>
      </c>
      <c r="H77" s="58">
        <f>MATCH(B77,Qualifs!$H$3:$H$156,0)</f>
        <v>116</v>
      </c>
      <c r="J77" s="63">
        <f t="shared" si="9"/>
        <v>0</v>
      </c>
      <c r="K77" s="63">
        <f t="shared" si="9"/>
        <v>0</v>
      </c>
      <c r="L77" s="63">
        <f t="shared" si="9"/>
        <v>0</v>
      </c>
      <c r="M77" s="63">
        <f t="shared" si="9"/>
        <v>0</v>
      </c>
      <c r="N77" s="63">
        <f t="shared" si="9"/>
        <v>0</v>
      </c>
      <c r="O77" s="63">
        <f t="shared" si="9"/>
        <v>0</v>
      </c>
      <c r="P77" s="63">
        <f t="shared" si="9"/>
        <v>0</v>
      </c>
      <c r="Q77" s="63">
        <f t="shared" si="9"/>
        <v>0</v>
      </c>
      <c r="R77" s="63">
        <f t="shared" si="9"/>
        <v>0</v>
      </c>
      <c r="S77" s="63">
        <f t="shared" si="9"/>
        <v>0</v>
      </c>
      <c r="T77" s="63">
        <f t="shared" si="9"/>
        <v>0</v>
      </c>
      <c r="U77" s="63">
        <f t="shared" si="9"/>
        <v>0</v>
      </c>
      <c r="V77" s="63">
        <f t="shared" si="9"/>
        <v>0</v>
      </c>
      <c r="W77" s="63">
        <f t="shared" si="9"/>
        <v>0</v>
      </c>
      <c r="X77" s="63">
        <f t="shared" si="9"/>
        <v>0</v>
      </c>
      <c r="Y77" s="63">
        <f t="shared" si="9"/>
        <v>0</v>
      </c>
      <c r="Z77" s="63">
        <f t="shared" si="8"/>
        <v>0</v>
      </c>
      <c r="AA77" s="63">
        <f t="shared" si="8"/>
        <v>0</v>
      </c>
      <c r="AB77" s="63">
        <f t="shared" si="8"/>
        <v>0</v>
      </c>
      <c r="AC77" s="63">
        <f t="shared" si="8"/>
        <v>0</v>
      </c>
      <c r="AD77" s="63">
        <f t="shared" si="8"/>
        <v>0</v>
      </c>
      <c r="AE77" s="63">
        <f t="shared" si="8"/>
        <v>0</v>
      </c>
      <c r="AF77" s="63">
        <f t="shared" si="8"/>
        <v>0</v>
      </c>
      <c r="AG77" s="63">
        <f t="shared" si="8"/>
        <v>0</v>
      </c>
      <c r="AH77" s="63">
        <f t="shared" si="8"/>
        <v>0</v>
      </c>
      <c r="AI77" s="63">
        <f t="shared" si="8"/>
        <v>0</v>
      </c>
      <c r="AJ77" s="63">
        <f t="shared" si="8"/>
        <v>0</v>
      </c>
      <c r="AK77" s="63">
        <f t="shared" si="8"/>
        <v>0</v>
      </c>
      <c r="AL77" s="63">
        <f t="shared" si="8"/>
        <v>0</v>
      </c>
      <c r="AM77" s="63">
        <f t="shared" si="8"/>
        <v>0</v>
      </c>
      <c r="AN77" s="63">
        <f t="shared" si="8"/>
        <v>0</v>
      </c>
    </row>
    <row r="78" spans="1:40" ht="14.25" hidden="1" customHeight="1" x14ac:dyDescent="0.2">
      <c r="A78" s="58">
        <v>77</v>
      </c>
      <c r="B78" s="59">
        <f>LARGE(Qualifs!$H$3:$H$156,A78)</f>
        <v>1.173E-8</v>
      </c>
      <c r="C78" s="60" t="str">
        <f>INDEX(Qualifs!$I$3:$I$156,$H78)</f>
        <v>nc</v>
      </c>
      <c r="D78" s="61" t="str">
        <f>INDEX(Qualifs!C$3:C$156,$H78)</f>
        <v>?</v>
      </c>
      <c r="E78" s="61" t="str">
        <f>INDEX(Qualifs!E$3:E$156,$H78)</f>
        <v>?</v>
      </c>
      <c r="F78" s="62" t="str">
        <f>INDEX(Qualifs!D$3:D$156,$H78)</f>
        <v>?</v>
      </c>
      <c r="G78" s="359">
        <f>INDEX(Qualifs!G$3:G$156,$H78)</f>
        <v>3E-11</v>
      </c>
      <c r="H78" s="58">
        <f>MATCH(B78,Qualifs!$H$3:$H$156,0)</f>
        <v>115</v>
      </c>
      <c r="J78" s="63">
        <f t="shared" si="9"/>
        <v>0</v>
      </c>
      <c r="K78" s="63">
        <f t="shared" si="9"/>
        <v>0</v>
      </c>
      <c r="L78" s="63">
        <f t="shared" si="9"/>
        <v>0</v>
      </c>
      <c r="M78" s="63">
        <f t="shared" si="9"/>
        <v>0</v>
      </c>
      <c r="N78" s="63">
        <f t="shared" si="9"/>
        <v>0</v>
      </c>
      <c r="O78" s="63">
        <f t="shared" si="9"/>
        <v>0</v>
      </c>
      <c r="P78" s="63">
        <f t="shared" si="9"/>
        <v>0</v>
      </c>
      <c r="Q78" s="63">
        <f t="shared" si="9"/>
        <v>0</v>
      </c>
      <c r="R78" s="63">
        <f t="shared" si="9"/>
        <v>0</v>
      </c>
      <c r="S78" s="63">
        <f t="shared" si="9"/>
        <v>0</v>
      </c>
      <c r="T78" s="63">
        <f t="shared" si="9"/>
        <v>0</v>
      </c>
      <c r="U78" s="63">
        <f t="shared" si="9"/>
        <v>0</v>
      </c>
      <c r="V78" s="63">
        <f t="shared" si="9"/>
        <v>0</v>
      </c>
      <c r="W78" s="63">
        <f t="shared" si="9"/>
        <v>0</v>
      </c>
      <c r="X78" s="63">
        <f t="shared" si="9"/>
        <v>0</v>
      </c>
      <c r="Y78" s="63">
        <f t="shared" si="9"/>
        <v>0</v>
      </c>
      <c r="Z78" s="63">
        <f t="shared" si="8"/>
        <v>0</v>
      </c>
      <c r="AA78" s="63">
        <f t="shared" si="8"/>
        <v>0</v>
      </c>
      <c r="AB78" s="63">
        <f t="shared" si="8"/>
        <v>0</v>
      </c>
      <c r="AC78" s="63">
        <f t="shared" si="8"/>
        <v>0</v>
      </c>
      <c r="AD78" s="63">
        <f t="shared" si="8"/>
        <v>0</v>
      </c>
      <c r="AE78" s="63">
        <f t="shared" si="8"/>
        <v>0</v>
      </c>
      <c r="AF78" s="63">
        <f t="shared" si="8"/>
        <v>0</v>
      </c>
      <c r="AG78" s="63">
        <f t="shared" si="8"/>
        <v>0</v>
      </c>
      <c r="AH78" s="63">
        <f t="shared" si="8"/>
        <v>0</v>
      </c>
      <c r="AI78" s="63">
        <f t="shared" si="8"/>
        <v>0</v>
      </c>
      <c r="AJ78" s="63">
        <f t="shared" si="8"/>
        <v>0</v>
      </c>
      <c r="AK78" s="63">
        <f t="shared" si="8"/>
        <v>0</v>
      </c>
      <c r="AL78" s="63">
        <f t="shared" si="8"/>
        <v>0</v>
      </c>
      <c r="AM78" s="63">
        <f t="shared" si="8"/>
        <v>0</v>
      </c>
      <c r="AN78" s="63">
        <f t="shared" si="8"/>
        <v>0</v>
      </c>
    </row>
    <row r="79" spans="1:40" ht="14.25" hidden="1" customHeight="1" x14ac:dyDescent="0.2">
      <c r="A79" s="58">
        <v>78</v>
      </c>
      <c r="B79" s="59">
        <f>LARGE(Qualifs!$H$3:$H$156,A79)</f>
        <v>1.1629999999999999E-8</v>
      </c>
      <c r="C79" s="60" t="str">
        <f>INDEX(Qualifs!$I$3:$I$156,$H79)</f>
        <v>nc</v>
      </c>
      <c r="D79" s="61" t="str">
        <f>INDEX(Qualifs!C$3:C$156,$H79)</f>
        <v>?</v>
      </c>
      <c r="E79" s="61" t="str">
        <f>INDEX(Qualifs!E$3:E$156,$H79)</f>
        <v>?</v>
      </c>
      <c r="F79" s="62" t="str">
        <f>INDEX(Qualifs!D$3:D$156,$H79)</f>
        <v>?</v>
      </c>
      <c r="G79" s="359">
        <f>INDEX(Qualifs!G$3:G$156,$H79)</f>
        <v>3E-11</v>
      </c>
      <c r="H79" s="58">
        <f>MATCH(B79,Qualifs!$H$3:$H$156,0)</f>
        <v>114</v>
      </c>
      <c r="J79" s="63">
        <f t="shared" si="9"/>
        <v>0</v>
      </c>
      <c r="K79" s="63">
        <f t="shared" si="9"/>
        <v>0</v>
      </c>
      <c r="L79" s="63">
        <f t="shared" si="9"/>
        <v>0</v>
      </c>
      <c r="M79" s="63">
        <f t="shared" si="9"/>
        <v>0</v>
      </c>
      <c r="N79" s="63">
        <f t="shared" si="9"/>
        <v>0</v>
      </c>
      <c r="O79" s="63">
        <f t="shared" si="9"/>
        <v>0</v>
      </c>
      <c r="P79" s="63">
        <f t="shared" si="9"/>
        <v>0</v>
      </c>
      <c r="Q79" s="63">
        <f t="shared" si="9"/>
        <v>0</v>
      </c>
      <c r="R79" s="63">
        <f t="shared" si="9"/>
        <v>0</v>
      </c>
      <c r="S79" s="63">
        <f t="shared" si="9"/>
        <v>0</v>
      </c>
      <c r="T79" s="63">
        <f t="shared" si="9"/>
        <v>0</v>
      </c>
      <c r="U79" s="63">
        <f t="shared" si="9"/>
        <v>0</v>
      </c>
      <c r="V79" s="63">
        <f t="shared" si="9"/>
        <v>0</v>
      </c>
      <c r="W79" s="63">
        <f t="shared" si="9"/>
        <v>0</v>
      </c>
      <c r="X79" s="63">
        <f t="shared" si="9"/>
        <v>0</v>
      </c>
      <c r="Y79" s="63">
        <f t="shared" si="9"/>
        <v>0</v>
      </c>
      <c r="Z79" s="63">
        <f t="shared" si="8"/>
        <v>0</v>
      </c>
      <c r="AA79" s="63">
        <f t="shared" si="8"/>
        <v>0</v>
      </c>
      <c r="AB79" s="63">
        <f t="shared" si="8"/>
        <v>0</v>
      </c>
      <c r="AC79" s="63">
        <f t="shared" si="8"/>
        <v>0</v>
      </c>
      <c r="AD79" s="63">
        <f t="shared" si="8"/>
        <v>0</v>
      </c>
      <c r="AE79" s="63">
        <f t="shared" si="8"/>
        <v>0</v>
      </c>
      <c r="AF79" s="63">
        <f t="shared" si="8"/>
        <v>0</v>
      </c>
      <c r="AG79" s="63">
        <f t="shared" si="8"/>
        <v>0</v>
      </c>
      <c r="AH79" s="63">
        <f t="shared" si="8"/>
        <v>0</v>
      </c>
      <c r="AI79" s="63">
        <f t="shared" si="8"/>
        <v>0</v>
      </c>
      <c r="AJ79" s="63">
        <f t="shared" si="8"/>
        <v>0</v>
      </c>
      <c r="AK79" s="63">
        <f t="shared" si="8"/>
        <v>0</v>
      </c>
      <c r="AL79" s="63">
        <f t="shared" si="8"/>
        <v>0</v>
      </c>
      <c r="AM79" s="63">
        <f t="shared" si="8"/>
        <v>0</v>
      </c>
      <c r="AN79" s="63">
        <f t="shared" si="8"/>
        <v>0</v>
      </c>
    </row>
    <row r="80" spans="1:40" ht="14.25" hidden="1" customHeight="1" x14ac:dyDescent="0.2">
      <c r="A80" s="58">
        <v>79</v>
      </c>
      <c r="B80" s="59">
        <f>LARGE(Qualifs!$H$3:$H$156,A80)</f>
        <v>1.153E-8</v>
      </c>
      <c r="C80" s="60" t="str">
        <f>INDEX(Qualifs!$I$3:$I$156,$H80)</f>
        <v>nc</v>
      </c>
      <c r="D80" s="61" t="str">
        <f>INDEX(Qualifs!C$3:C$156,$H80)</f>
        <v>?</v>
      </c>
      <c r="E80" s="61" t="str">
        <f>INDEX(Qualifs!E$3:E$156,$H80)</f>
        <v>?</v>
      </c>
      <c r="F80" s="62" t="str">
        <f>INDEX(Qualifs!D$3:D$156,$H80)</f>
        <v>?</v>
      </c>
      <c r="G80" s="359">
        <f>INDEX(Qualifs!G$3:G$156,$H80)</f>
        <v>3E-11</v>
      </c>
      <c r="H80" s="58">
        <f>MATCH(B80,Qualifs!$H$3:$H$156,0)</f>
        <v>113</v>
      </c>
      <c r="J80" s="63">
        <f t="shared" si="9"/>
        <v>0</v>
      </c>
      <c r="K80" s="63">
        <f t="shared" si="9"/>
        <v>0</v>
      </c>
      <c r="L80" s="63">
        <f t="shared" si="9"/>
        <v>0</v>
      </c>
      <c r="M80" s="63">
        <f t="shared" si="9"/>
        <v>0</v>
      </c>
      <c r="N80" s="63">
        <f t="shared" si="9"/>
        <v>0</v>
      </c>
      <c r="O80" s="63">
        <f t="shared" si="9"/>
        <v>0</v>
      </c>
      <c r="P80" s="63">
        <f t="shared" si="9"/>
        <v>0</v>
      </c>
      <c r="Q80" s="63">
        <f t="shared" si="9"/>
        <v>0</v>
      </c>
      <c r="R80" s="63">
        <f t="shared" si="9"/>
        <v>0</v>
      </c>
      <c r="S80" s="63">
        <f t="shared" si="9"/>
        <v>0</v>
      </c>
      <c r="T80" s="63">
        <f t="shared" si="9"/>
        <v>0</v>
      </c>
      <c r="U80" s="63">
        <f t="shared" si="9"/>
        <v>0</v>
      </c>
      <c r="V80" s="63">
        <f t="shared" si="9"/>
        <v>0</v>
      </c>
      <c r="W80" s="63">
        <f t="shared" si="9"/>
        <v>0</v>
      </c>
      <c r="X80" s="63">
        <f t="shared" si="9"/>
        <v>0</v>
      </c>
      <c r="Y80" s="63">
        <f t="shared" si="9"/>
        <v>0</v>
      </c>
      <c r="Z80" s="63">
        <f t="shared" si="8"/>
        <v>0</v>
      </c>
      <c r="AA80" s="63">
        <f t="shared" si="8"/>
        <v>0</v>
      </c>
      <c r="AB80" s="63">
        <f t="shared" si="8"/>
        <v>0</v>
      </c>
      <c r="AC80" s="63">
        <f t="shared" si="8"/>
        <v>0</v>
      </c>
      <c r="AD80" s="63">
        <f t="shared" si="8"/>
        <v>0</v>
      </c>
      <c r="AE80" s="63">
        <f t="shared" si="8"/>
        <v>0</v>
      </c>
      <c r="AF80" s="63">
        <f t="shared" si="8"/>
        <v>0</v>
      </c>
      <c r="AG80" s="63">
        <f t="shared" si="8"/>
        <v>0</v>
      </c>
      <c r="AH80" s="63">
        <f t="shared" si="8"/>
        <v>0</v>
      </c>
      <c r="AI80" s="63">
        <f t="shared" si="8"/>
        <v>0</v>
      </c>
      <c r="AJ80" s="63">
        <f t="shared" si="8"/>
        <v>0</v>
      </c>
      <c r="AK80" s="63">
        <f t="shared" si="8"/>
        <v>0</v>
      </c>
      <c r="AL80" s="63">
        <f t="shared" si="8"/>
        <v>0</v>
      </c>
      <c r="AM80" s="63">
        <f t="shared" si="8"/>
        <v>0</v>
      </c>
      <c r="AN80" s="63">
        <f t="shared" si="8"/>
        <v>0</v>
      </c>
    </row>
    <row r="81" spans="1:40" ht="14.25" hidden="1" customHeight="1" x14ac:dyDescent="0.2">
      <c r="A81" s="58">
        <v>80</v>
      </c>
      <c r="B81" s="59">
        <f>LARGE(Qualifs!$H$3:$H$156,A81)</f>
        <v>1.1429999999999999E-8</v>
      </c>
      <c r="C81" s="60" t="str">
        <f>INDEX(Qualifs!$I$3:$I$156,$H81)</f>
        <v>nc</v>
      </c>
      <c r="D81" s="61" t="str">
        <f>INDEX(Qualifs!C$3:C$156,$H81)</f>
        <v>?</v>
      </c>
      <c r="E81" s="61" t="str">
        <f>INDEX(Qualifs!E$3:E$156,$H81)</f>
        <v>?</v>
      </c>
      <c r="F81" s="62" t="str">
        <f>INDEX(Qualifs!D$3:D$156,$H81)</f>
        <v>?</v>
      </c>
      <c r="G81" s="359">
        <f>INDEX(Qualifs!G$3:G$156,$H81)</f>
        <v>3E-11</v>
      </c>
      <c r="H81" s="58">
        <f>MATCH(B81,Qualifs!$H$3:$H$156,0)</f>
        <v>112</v>
      </c>
      <c r="J81" s="63">
        <f t="shared" si="9"/>
        <v>0</v>
      </c>
      <c r="K81" s="63">
        <f t="shared" si="9"/>
        <v>0</v>
      </c>
      <c r="L81" s="63">
        <f t="shared" si="9"/>
        <v>0</v>
      </c>
      <c r="M81" s="63">
        <f t="shared" si="9"/>
        <v>0</v>
      </c>
      <c r="N81" s="63">
        <f t="shared" si="9"/>
        <v>0</v>
      </c>
      <c r="O81" s="63">
        <f t="shared" si="9"/>
        <v>0</v>
      </c>
      <c r="P81" s="63">
        <f t="shared" si="9"/>
        <v>0</v>
      </c>
      <c r="Q81" s="63">
        <f t="shared" si="9"/>
        <v>0</v>
      </c>
      <c r="R81" s="63">
        <f t="shared" si="9"/>
        <v>0</v>
      </c>
      <c r="S81" s="63">
        <f t="shared" si="9"/>
        <v>0</v>
      </c>
      <c r="T81" s="63">
        <f t="shared" si="9"/>
        <v>0</v>
      </c>
      <c r="U81" s="63">
        <f t="shared" si="9"/>
        <v>0</v>
      </c>
      <c r="V81" s="63">
        <f t="shared" si="9"/>
        <v>0</v>
      </c>
      <c r="W81" s="63">
        <f t="shared" si="9"/>
        <v>0</v>
      </c>
      <c r="X81" s="63">
        <f t="shared" si="9"/>
        <v>0</v>
      </c>
      <c r="Y81" s="63">
        <f t="shared" si="9"/>
        <v>0</v>
      </c>
      <c r="Z81" s="63">
        <f t="shared" ref="Z81:AN96" si="10">IF($E81=Z$1,$G81,0)</f>
        <v>0</v>
      </c>
      <c r="AA81" s="63">
        <f t="shared" si="10"/>
        <v>0</v>
      </c>
      <c r="AB81" s="63">
        <f t="shared" si="10"/>
        <v>0</v>
      </c>
      <c r="AC81" s="63">
        <f t="shared" si="10"/>
        <v>0</v>
      </c>
      <c r="AD81" s="63">
        <f t="shared" si="10"/>
        <v>0</v>
      </c>
      <c r="AE81" s="63">
        <f t="shared" si="10"/>
        <v>0</v>
      </c>
      <c r="AF81" s="63">
        <f t="shared" si="10"/>
        <v>0</v>
      </c>
      <c r="AG81" s="63">
        <f t="shared" si="10"/>
        <v>0</v>
      </c>
      <c r="AH81" s="63">
        <f t="shared" si="10"/>
        <v>0</v>
      </c>
      <c r="AI81" s="63">
        <f t="shared" si="10"/>
        <v>0</v>
      </c>
      <c r="AJ81" s="63">
        <f t="shared" si="10"/>
        <v>0</v>
      </c>
      <c r="AK81" s="63">
        <f t="shared" si="10"/>
        <v>0</v>
      </c>
      <c r="AL81" s="63">
        <f t="shared" si="10"/>
        <v>0</v>
      </c>
      <c r="AM81" s="63">
        <f t="shared" si="10"/>
        <v>0</v>
      </c>
      <c r="AN81" s="63">
        <f t="shared" si="10"/>
        <v>0</v>
      </c>
    </row>
    <row r="82" spans="1:40" ht="14.25" hidden="1" customHeight="1" x14ac:dyDescent="0.2">
      <c r="A82" s="58">
        <v>81</v>
      </c>
      <c r="B82" s="59">
        <f>LARGE(Qualifs!$H$3:$H$156,A82)</f>
        <v>1.133E-8</v>
      </c>
      <c r="C82" s="60" t="str">
        <f>INDEX(Qualifs!$I$3:$I$156,$H82)</f>
        <v>nc</v>
      </c>
      <c r="D82" s="61" t="str">
        <f>INDEX(Qualifs!C$3:C$156,$H82)</f>
        <v>?</v>
      </c>
      <c r="E82" s="61" t="str">
        <f>INDEX(Qualifs!E$3:E$156,$H82)</f>
        <v>?</v>
      </c>
      <c r="F82" s="62" t="str">
        <f>INDEX(Qualifs!D$3:D$156,$H82)</f>
        <v>?</v>
      </c>
      <c r="G82" s="359">
        <f>INDEX(Qualifs!G$3:G$156,$H82)</f>
        <v>3E-11</v>
      </c>
      <c r="H82" s="58">
        <f>MATCH(B82,Qualifs!$H$3:$H$156,0)</f>
        <v>111</v>
      </c>
      <c r="J82" s="63">
        <f t="shared" ref="J82:Y97" si="11">IF($E82=J$1,$G82,0)</f>
        <v>0</v>
      </c>
      <c r="K82" s="63">
        <f t="shared" si="11"/>
        <v>0</v>
      </c>
      <c r="L82" s="63">
        <f t="shared" si="11"/>
        <v>0</v>
      </c>
      <c r="M82" s="63">
        <f t="shared" si="11"/>
        <v>0</v>
      </c>
      <c r="N82" s="63">
        <f t="shared" si="11"/>
        <v>0</v>
      </c>
      <c r="O82" s="63">
        <f t="shared" si="11"/>
        <v>0</v>
      </c>
      <c r="P82" s="63">
        <f t="shared" si="11"/>
        <v>0</v>
      </c>
      <c r="Q82" s="63">
        <f t="shared" si="11"/>
        <v>0</v>
      </c>
      <c r="R82" s="63">
        <f t="shared" si="11"/>
        <v>0</v>
      </c>
      <c r="S82" s="63">
        <f t="shared" si="11"/>
        <v>0</v>
      </c>
      <c r="T82" s="63">
        <f t="shared" si="11"/>
        <v>0</v>
      </c>
      <c r="U82" s="63">
        <f t="shared" si="11"/>
        <v>0</v>
      </c>
      <c r="V82" s="63">
        <f t="shared" si="11"/>
        <v>0</v>
      </c>
      <c r="W82" s="63">
        <f t="shared" si="11"/>
        <v>0</v>
      </c>
      <c r="X82" s="63">
        <f t="shared" si="11"/>
        <v>0</v>
      </c>
      <c r="Y82" s="63">
        <f t="shared" si="11"/>
        <v>0</v>
      </c>
      <c r="Z82" s="63">
        <f t="shared" si="10"/>
        <v>0</v>
      </c>
      <c r="AA82" s="63">
        <f t="shared" si="10"/>
        <v>0</v>
      </c>
      <c r="AB82" s="63">
        <f t="shared" si="10"/>
        <v>0</v>
      </c>
      <c r="AC82" s="63">
        <f t="shared" si="10"/>
        <v>0</v>
      </c>
      <c r="AD82" s="63">
        <f t="shared" si="10"/>
        <v>0</v>
      </c>
      <c r="AE82" s="63">
        <f t="shared" si="10"/>
        <v>0</v>
      </c>
      <c r="AF82" s="63">
        <f t="shared" si="10"/>
        <v>0</v>
      </c>
      <c r="AG82" s="63">
        <f t="shared" si="10"/>
        <v>0</v>
      </c>
      <c r="AH82" s="63">
        <f t="shared" si="10"/>
        <v>0</v>
      </c>
      <c r="AI82" s="63">
        <f t="shared" si="10"/>
        <v>0</v>
      </c>
      <c r="AJ82" s="63">
        <f t="shared" si="10"/>
        <v>0</v>
      </c>
      <c r="AK82" s="63">
        <f t="shared" si="10"/>
        <v>0</v>
      </c>
      <c r="AL82" s="63">
        <f t="shared" si="10"/>
        <v>0</v>
      </c>
      <c r="AM82" s="63">
        <f t="shared" si="10"/>
        <v>0</v>
      </c>
      <c r="AN82" s="63">
        <f t="shared" si="10"/>
        <v>0</v>
      </c>
    </row>
    <row r="83" spans="1:40" ht="14.25" hidden="1" customHeight="1" x14ac:dyDescent="0.2">
      <c r="A83" s="58">
        <v>82</v>
      </c>
      <c r="B83" s="59">
        <f>LARGE(Qualifs!$H$3:$H$156,A83)</f>
        <v>1.1229999999999999E-8</v>
      </c>
      <c r="C83" s="60" t="str">
        <f>INDEX(Qualifs!$I$3:$I$156,$H83)</f>
        <v>nc</v>
      </c>
      <c r="D83" s="61" t="str">
        <f>INDEX(Qualifs!C$3:C$156,$H83)</f>
        <v>?</v>
      </c>
      <c r="E83" s="61" t="str">
        <f>INDEX(Qualifs!E$3:E$156,$H83)</f>
        <v>?</v>
      </c>
      <c r="F83" s="62" t="str">
        <f>INDEX(Qualifs!D$3:D$156,$H83)</f>
        <v>?</v>
      </c>
      <c r="G83" s="359">
        <f>INDEX(Qualifs!G$3:G$156,$H83)</f>
        <v>3E-11</v>
      </c>
      <c r="H83" s="58">
        <f>MATCH(B83,Qualifs!$H$3:$H$156,0)</f>
        <v>110</v>
      </c>
      <c r="J83" s="63">
        <f t="shared" si="11"/>
        <v>0</v>
      </c>
      <c r="K83" s="63">
        <f t="shared" si="11"/>
        <v>0</v>
      </c>
      <c r="L83" s="63">
        <f t="shared" si="11"/>
        <v>0</v>
      </c>
      <c r="M83" s="63">
        <f t="shared" si="11"/>
        <v>0</v>
      </c>
      <c r="N83" s="63">
        <f t="shared" si="11"/>
        <v>0</v>
      </c>
      <c r="O83" s="63">
        <f t="shared" si="11"/>
        <v>0</v>
      </c>
      <c r="P83" s="63">
        <f t="shared" si="11"/>
        <v>0</v>
      </c>
      <c r="Q83" s="63">
        <f t="shared" si="11"/>
        <v>0</v>
      </c>
      <c r="R83" s="63">
        <f t="shared" si="11"/>
        <v>0</v>
      </c>
      <c r="S83" s="63">
        <f t="shared" si="11"/>
        <v>0</v>
      </c>
      <c r="T83" s="63">
        <f t="shared" si="11"/>
        <v>0</v>
      </c>
      <c r="U83" s="63">
        <f t="shared" si="11"/>
        <v>0</v>
      </c>
      <c r="V83" s="63">
        <f t="shared" si="11"/>
        <v>0</v>
      </c>
      <c r="W83" s="63">
        <f t="shared" si="11"/>
        <v>0</v>
      </c>
      <c r="X83" s="63">
        <f t="shared" si="11"/>
        <v>0</v>
      </c>
      <c r="Y83" s="63">
        <f t="shared" si="11"/>
        <v>0</v>
      </c>
      <c r="Z83" s="63">
        <f t="shared" si="10"/>
        <v>0</v>
      </c>
      <c r="AA83" s="63">
        <f t="shared" si="10"/>
        <v>0</v>
      </c>
      <c r="AB83" s="63">
        <f t="shared" si="10"/>
        <v>0</v>
      </c>
      <c r="AC83" s="63">
        <f t="shared" si="10"/>
        <v>0</v>
      </c>
      <c r="AD83" s="63">
        <f t="shared" si="10"/>
        <v>0</v>
      </c>
      <c r="AE83" s="63">
        <f t="shared" si="10"/>
        <v>0</v>
      </c>
      <c r="AF83" s="63">
        <f t="shared" si="10"/>
        <v>0</v>
      </c>
      <c r="AG83" s="63">
        <f t="shared" si="10"/>
        <v>0</v>
      </c>
      <c r="AH83" s="63">
        <f t="shared" si="10"/>
        <v>0</v>
      </c>
      <c r="AI83" s="63">
        <f t="shared" si="10"/>
        <v>0</v>
      </c>
      <c r="AJ83" s="63">
        <f t="shared" si="10"/>
        <v>0</v>
      </c>
      <c r="AK83" s="63">
        <f t="shared" si="10"/>
        <v>0</v>
      </c>
      <c r="AL83" s="63">
        <f t="shared" si="10"/>
        <v>0</v>
      </c>
      <c r="AM83" s="63">
        <f t="shared" si="10"/>
        <v>0</v>
      </c>
      <c r="AN83" s="63">
        <f t="shared" si="10"/>
        <v>0</v>
      </c>
    </row>
    <row r="84" spans="1:40" ht="14.25" hidden="1" customHeight="1" x14ac:dyDescent="0.2">
      <c r="A84" s="58">
        <v>83</v>
      </c>
      <c r="B84" s="59">
        <f>LARGE(Qualifs!$H$3:$H$156,A84)</f>
        <v>1.1129999999999999E-8</v>
      </c>
      <c r="C84" s="60" t="str">
        <f>INDEX(Qualifs!$I$3:$I$156,$H84)</f>
        <v>nc</v>
      </c>
      <c r="D84" s="61" t="str">
        <f>INDEX(Qualifs!C$3:C$156,$H84)</f>
        <v>?</v>
      </c>
      <c r="E84" s="61" t="str">
        <f>INDEX(Qualifs!E$3:E$156,$H84)</f>
        <v>?</v>
      </c>
      <c r="F84" s="62" t="str">
        <f>INDEX(Qualifs!D$3:D$156,$H84)</f>
        <v>?</v>
      </c>
      <c r="G84" s="359">
        <f>INDEX(Qualifs!G$3:G$156,$H84)</f>
        <v>3E-11</v>
      </c>
      <c r="H84" s="58">
        <f>MATCH(B84,Qualifs!$H$3:$H$156,0)</f>
        <v>109</v>
      </c>
      <c r="J84" s="63">
        <f t="shared" si="11"/>
        <v>0</v>
      </c>
      <c r="K84" s="63">
        <f t="shared" si="11"/>
        <v>0</v>
      </c>
      <c r="L84" s="63">
        <f t="shared" si="11"/>
        <v>0</v>
      </c>
      <c r="M84" s="63">
        <f t="shared" si="11"/>
        <v>0</v>
      </c>
      <c r="N84" s="63">
        <f t="shared" si="11"/>
        <v>0</v>
      </c>
      <c r="O84" s="63">
        <f t="shared" si="11"/>
        <v>0</v>
      </c>
      <c r="P84" s="63">
        <f t="shared" si="11"/>
        <v>0</v>
      </c>
      <c r="Q84" s="63">
        <f t="shared" si="11"/>
        <v>0</v>
      </c>
      <c r="R84" s="63">
        <f t="shared" si="11"/>
        <v>0</v>
      </c>
      <c r="S84" s="63">
        <f t="shared" si="11"/>
        <v>0</v>
      </c>
      <c r="T84" s="63">
        <f t="shared" si="11"/>
        <v>0</v>
      </c>
      <c r="U84" s="63">
        <f t="shared" si="11"/>
        <v>0</v>
      </c>
      <c r="V84" s="63">
        <f t="shared" si="11"/>
        <v>0</v>
      </c>
      <c r="W84" s="63">
        <f t="shared" si="11"/>
        <v>0</v>
      </c>
      <c r="X84" s="63">
        <f t="shared" si="11"/>
        <v>0</v>
      </c>
      <c r="Y84" s="63">
        <f t="shared" si="11"/>
        <v>0</v>
      </c>
      <c r="Z84" s="63">
        <f t="shared" si="10"/>
        <v>0</v>
      </c>
      <c r="AA84" s="63">
        <f t="shared" si="10"/>
        <v>0</v>
      </c>
      <c r="AB84" s="63">
        <f t="shared" si="10"/>
        <v>0</v>
      </c>
      <c r="AC84" s="63">
        <f t="shared" si="10"/>
        <v>0</v>
      </c>
      <c r="AD84" s="63">
        <f t="shared" si="10"/>
        <v>0</v>
      </c>
      <c r="AE84" s="63">
        <f t="shared" si="10"/>
        <v>0</v>
      </c>
      <c r="AF84" s="63">
        <f t="shared" si="10"/>
        <v>0</v>
      </c>
      <c r="AG84" s="63">
        <f t="shared" si="10"/>
        <v>0</v>
      </c>
      <c r="AH84" s="63">
        <f t="shared" si="10"/>
        <v>0</v>
      </c>
      <c r="AI84" s="63">
        <f t="shared" si="10"/>
        <v>0</v>
      </c>
      <c r="AJ84" s="63">
        <f t="shared" si="10"/>
        <v>0</v>
      </c>
      <c r="AK84" s="63">
        <f t="shared" si="10"/>
        <v>0</v>
      </c>
      <c r="AL84" s="63">
        <f t="shared" si="10"/>
        <v>0</v>
      </c>
      <c r="AM84" s="63">
        <f t="shared" si="10"/>
        <v>0</v>
      </c>
      <c r="AN84" s="63">
        <f t="shared" si="10"/>
        <v>0</v>
      </c>
    </row>
    <row r="85" spans="1:40" ht="14.25" hidden="1" customHeight="1" x14ac:dyDescent="0.2">
      <c r="A85" s="58">
        <v>84</v>
      </c>
      <c r="B85" s="59">
        <f>LARGE(Qualifs!$H$3:$H$156,A85)</f>
        <v>1.1029999999999999E-8</v>
      </c>
      <c r="C85" s="60" t="str">
        <f>INDEX(Qualifs!$I$3:$I$156,$H85)</f>
        <v>nc</v>
      </c>
      <c r="D85" s="61" t="str">
        <f>INDEX(Qualifs!C$3:C$156,$H85)</f>
        <v>?</v>
      </c>
      <c r="E85" s="61" t="str">
        <f>INDEX(Qualifs!E$3:E$156,$H85)</f>
        <v>?</v>
      </c>
      <c r="F85" s="62" t="str">
        <f>INDEX(Qualifs!D$3:D$156,$H85)</f>
        <v>?</v>
      </c>
      <c r="G85" s="359">
        <f>INDEX(Qualifs!G$3:G$156,$H85)</f>
        <v>3E-11</v>
      </c>
      <c r="H85" s="58">
        <f>MATCH(B85,Qualifs!$H$3:$H$156,0)</f>
        <v>108</v>
      </c>
      <c r="J85" s="63">
        <f t="shared" si="11"/>
        <v>0</v>
      </c>
      <c r="K85" s="63">
        <f t="shared" si="11"/>
        <v>0</v>
      </c>
      <c r="L85" s="63">
        <f t="shared" si="11"/>
        <v>0</v>
      </c>
      <c r="M85" s="63">
        <f t="shared" si="11"/>
        <v>0</v>
      </c>
      <c r="N85" s="63">
        <f t="shared" si="11"/>
        <v>0</v>
      </c>
      <c r="O85" s="63">
        <f t="shared" si="11"/>
        <v>0</v>
      </c>
      <c r="P85" s="63">
        <f t="shared" si="11"/>
        <v>0</v>
      </c>
      <c r="Q85" s="63">
        <f t="shared" si="11"/>
        <v>0</v>
      </c>
      <c r="R85" s="63">
        <f t="shared" si="11"/>
        <v>0</v>
      </c>
      <c r="S85" s="63">
        <f t="shared" si="11"/>
        <v>0</v>
      </c>
      <c r="T85" s="63">
        <f t="shared" si="11"/>
        <v>0</v>
      </c>
      <c r="U85" s="63">
        <f t="shared" si="11"/>
        <v>0</v>
      </c>
      <c r="V85" s="63">
        <f t="shared" si="11"/>
        <v>0</v>
      </c>
      <c r="W85" s="63">
        <f t="shared" si="11"/>
        <v>0</v>
      </c>
      <c r="X85" s="63">
        <f t="shared" si="11"/>
        <v>0</v>
      </c>
      <c r="Y85" s="63">
        <f t="shared" si="11"/>
        <v>0</v>
      </c>
      <c r="Z85" s="63">
        <f t="shared" si="10"/>
        <v>0</v>
      </c>
      <c r="AA85" s="63">
        <f t="shared" si="10"/>
        <v>0</v>
      </c>
      <c r="AB85" s="63">
        <f t="shared" si="10"/>
        <v>0</v>
      </c>
      <c r="AC85" s="63">
        <f t="shared" si="10"/>
        <v>0</v>
      </c>
      <c r="AD85" s="63">
        <f t="shared" si="10"/>
        <v>0</v>
      </c>
      <c r="AE85" s="63">
        <f t="shared" si="10"/>
        <v>0</v>
      </c>
      <c r="AF85" s="63">
        <f t="shared" si="10"/>
        <v>0</v>
      </c>
      <c r="AG85" s="63">
        <f t="shared" si="10"/>
        <v>0</v>
      </c>
      <c r="AH85" s="63">
        <f t="shared" si="10"/>
        <v>0</v>
      </c>
      <c r="AI85" s="63">
        <f t="shared" si="10"/>
        <v>0</v>
      </c>
      <c r="AJ85" s="63">
        <f t="shared" si="10"/>
        <v>0</v>
      </c>
      <c r="AK85" s="63">
        <f t="shared" si="10"/>
        <v>0</v>
      </c>
      <c r="AL85" s="63">
        <f t="shared" si="10"/>
        <v>0</v>
      </c>
      <c r="AM85" s="63">
        <f t="shared" si="10"/>
        <v>0</v>
      </c>
      <c r="AN85" s="63">
        <f t="shared" si="10"/>
        <v>0</v>
      </c>
    </row>
    <row r="86" spans="1:40" ht="14.25" hidden="1" customHeight="1" x14ac:dyDescent="0.2">
      <c r="A86" s="58">
        <v>85</v>
      </c>
      <c r="B86" s="59">
        <f>LARGE(Qualifs!$H$3:$H$156,A86)</f>
        <v>1.0929999999999999E-8</v>
      </c>
      <c r="C86" s="60" t="str">
        <f>INDEX(Qualifs!$I$3:$I$156,$H86)</f>
        <v>nc</v>
      </c>
      <c r="D86" s="61" t="str">
        <f>INDEX(Qualifs!C$3:C$156,$H86)</f>
        <v>?</v>
      </c>
      <c r="E86" s="61" t="str">
        <f>INDEX(Qualifs!E$3:E$156,$H86)</f>
        <v>?</v>
      </c>
      <c r="F86" s="62" t="str">
        <f>INDEX(Qualifs!D$3:D$156,$H86)</f>
        <v>?</v>
      </c>
      <c r="G86" s="359">
        <f>INDEX(Qualifs!G$3:G$156,$H86)</f>
        <v>3E-11</v>
      </c>
      <c r="H86" s="58">
        <f>MATCH(B86,Qualifs!$H$3:$H$156,0)</f>
        <v>107</v>
      </c>
      <c r="J86" s="63">
        <f t="shared" si="11"/>
        <v>0</v>
      </c>
      <c r="K86" s="63">
        <f t="shared" si="11"/>
        <v>0</v>
      </c>
      <c r="L86" s="63">
        <f t="shared" si="11"/>
        <v>0</v>
      </c>
      <c r="M86" s="63">
        <f t="shared" si="11"/>
        <v>0</v>
      </c>
      <c r="N86" s="63">
        <f t="shared" si="11"/>
        <v>0</v>
      </c>
      <c r="O86" s="63">
        <f t="shared" si="11"/>
        <v>0</v>
      </c>
      <c r="P86" s="63">
        <f t="shared" si="11"/>
        <v>0</v>
      </c>
      <c r="Q86" s="63">
        <f t="shared" si="11"/>
        <v>0</v>
      </c>
      <c r="R86" s="63">
        <f t="shared" si="11"/>
        <v>0</v>
      </c>
      <c r="S86" s="63">
        <f t="shared" si="11"/>
        <v>0</v>
      </c>
      <c r="T86" s="63">
        <f t="shared" si="11"/>
        <v>0</v>
      </c>
      <c r="U86" s="63">
        <f t="shared" si="11"/>
        <v>0</v>
      </c>
      <c r="V86" s="63">
        <f t="shared" si="11"/>
        <v>0</v>
      </c>
      <c r="W86" s="63">
        <f t="shared" si="11"/>
        <v>0</v>
      </c>
      <c r="X86" s="63">
        <f t="shared" si="11"/>
        <v>0</v>
      </c>
      <c r="Y86" s="63">
        <f t="shared" si="11"/>
        <v>0</v>
      </c>
      <c r="Z86" s="63">
        <f t="shared" si="10"/>
        <v>0</v>
      </c>
      <c r="AA86" s="63">
        <f t="shared" si="10"/>
        <v>0</v>
      </c>
      <c r="AB86" s="63">
        <f t="shared" si="10"/>
        <v>0</v>
      </c>
      <c r="AC86" s="63">
        <f t="shared" si="10"/>
        <v>0</v>
      </c>
      <c r="AD86" s="63">
        <f t="shared" si="10"/>
        <v>0</v>
      </c>
      <c r="AE86" s="63">
        <f t="shared" si="10"/>
        <v>0</v>
      </c>
      <c r="AF86" s="63">
        <f t="shared" si="10"/>
        <v>0</v>
      </c>
      <c r="AG86" s="63">
        <f t="shared" si="10"/>
        <v>0</v>
      </c>
      <c r="AH86" s="63">
        <f t="shared" si="10"/>
        <v>0</v>
      </c>
      <c r="AI86" s="63">
        <f t="shared" si="10"/>
        <v>0</v>
      </c>
      <c r="AJ86" s="63">
        <f t="shared" si="10"/>
        <v>0</v>
      </c>
      <c r="AK86" s="63">
        <f t="shared" si="10"/>
        <v>0</v>
      </c>
      <c r="AL86" s="63">
        <f t="shared" si="10"/>
        <v>0</v>
      </c>
      <c r="AM86" s="63">
        <f t="shared" si="10"/>
        <v>0</v>
      </c>
      <c r="AN86" s="63">
        <f t="shared" si="10"/>
        <v>0</v>
      </c>
    </row>
    <row r="87" spans="1:40" ht="14.25" hidden="1" customHeight="1" x14ac:dyDescent="0.2">
      <c r="A87" s="58">
        <v>86</v>
      </c>
      <c r="B87" s="59">
        <f>LARGE(Qualifs!$H$3:$H$156,A87)</f>
        <v>1.083E-8</v>
      </c>
      <c r="C87" s="60" t="str">
        <f>INDEX(Qualifs!$I$3:$I$156,$H87)</f>
        <v>nc</v>
      </c>
      <c r="D87" s="61" t="str">
        <f>INDEX(Qualifs!C$3:C$156,$H87)</f>
        <v>?</v>
      </c>
      <c r="E87" s="61" t="str">
        <f>INDEX(Qualifs!E$3:E$156,$H87)</f>
        <v>?</v>
      </c>
      <c r="F87" s="62" t="str">
        <f>INDEX(Qualifs!D$3:D$156,$H87)</f>
        <v>?</v>
      </c>
      <c r="G87" s="359">
        <f>INDEX(Qualifs!G$3:G$156,$H87)</f>
        <v>3E-11</v>
      </c>
      <c r="H87" s="58">
        <f>MATCH(B87,Qualifs!$H$3:$H$156,0)</f>
        <v>106</v>
      </c>
      <c r="J87" s="63">
        <f t="shared" si="11"/>
        <v>0</v>
      </c>
      <c r="K87" s="63">
        <f t="shared" si="11"/>
        <v>0</v>
      </c>
      <c r="L87" s="63">
        <f t="shared" si="11"/>
        <v>0</v>
      </c>
      <c r="M87" s="63">
        <f t="shared" si="11"/>
        <v>0</v>
      </c>
      <c r="N87" s="63">
        <f t="shared" si="11"/>
        <v>0</v>
      </c>
      <c r="O87" s="63">
        <f t="shared" si="11"/>
        <v>0</v>
      </c>
      <c r="P87" s="63">
        <f t="shared" si="11"/>
        <v>0</v>
      </c>
      <c r="Q87" s="63">
        <f t="shared" si="11"/>
        <v>0</v>
      </c>
      <c r="R87" s="63">
        <f t="shared" si="11"/>
        <v>0</v>
      </c>
      <c r="S87" s="63">
        <f t="shared" si="11"/>
        <v>0</v>
      </c>
      <c r="T87" s="63">
        <f t="shared" si="11"/>
        <v>0</v>
      </c>
      <c r="U87" s="63">
        <f t="shared" si="11"/>
        <v>0</v>
      </c>
      <c r="V87" s="63">
        <f t="shared" si="11"/>
        <v>0</v>
      </c>
      <c r="W87" s="63">
        <f t="shared" si="11"/>
        <v>0</v>
      </c>
      <c r="X87" s="63">
        <f t="shared" si="11"/>
        <v>0</v>
      </c>
      <c r="Y87" s="63">
        <f t="shared" si="11"/>
        <v>0</v>
      </c>
      <c r="Z87" s="63">
        <f t="shared" si="10"/>
        <v>0</v>
      </c>
      <c r="AA87" s="63">
        <f t="shared" si="10"/>
        <v>0</v>
      </c>
      <c r="AB87" s="63">
        <f t="shared" si="10"/>
        <v>0</v>
      </c>
      <c r="AC87" s="63">
        <f t="shared" si="10"/>
        <v>0</v>
      </c>
      <c r="AD87" s="63">
        <f t="shared" si="10"/>
        <v>0</v>
      </c>
      <c r="AE87" s="63">
        <f t="shared" si="10"/>
        <v>0</v>
      </c>
      <c r="AF87" s="63">
        <f t="shared" si="10"/>
        <v>0</v>
      </c>
      <c r="AG87" s="63">
        <f t="shared" si="10"/>
        <v>0</v>
      </c>
      <c r="AH87" s="63">
        <f t="shared" si="10"/>
        <v>0</v>
      </c>
      <c r="AI87" s="63">
        <f t="shared" si="10"/>
        <v>0</v>
      </c>
      <c r="AJ87" s="63">
        <f t="shared" si="10"/>
        <v>0</v>
      </c>
      <c r="AK87" s="63">
        <f t="shared" si="10"/>
        <v>0</v>
      </c>
      <c r="AL87" s="63">
        <f t="shared" si="10"/>
        <v>0</v>
      </c>
      <c r="AM87" s="63">
        <f t="shared" si="10"/>
        <v>0</v>
      </c>
      <c r="AN87" s="63">
        <f t="shared" si="10"/>
        <v>0</v>
      </c>
    </row>
    <row r="88" spans="1:40" ht="14.25" hidden="1" customHeight="1" x14ac:dyDescent="0.2">
      <c r="A88" s="58">
        <v>87</v>
      </c>
      <c r="B88" s="59">
        <f>LARGE(Qualifs!$H$3:$H$156,A88)</f>
        <v>1.0729999999999999E-8</v>
      </c>
      <c r="C88" s="60" t="str">
        <f>INDEX(Qualifs!$I$3:$I$156,$H88)</f>
        <v>nc</v>
      </c>
      <c r="D88" s="61" t="str">
        <f>INDEX(Qualifs!C$3:C$156,$H88)</f>
        <v>?</v>
      </c>
      <c r="E88" s="61" t="str">
        <f>INDEX(Qualifs!E$3:E$156,$H88)</f>
        <v>?</v>
      </c>
      <c r="F88" s="62" t="str">
        <f>INDEX(Qualifs!D$3:D$156,$H88)</f>
        <v>?</v>
      </c>
      <c r="G88" s="359">
        <f>INDEX(Qualifs!G$3:G$156,$H88)</f>
        <v>3E-11</v>
      </c>
      <c r="H88" s="58">
        <f>MATCH(B88,Qualifs!$H$3:$H$156,0)</f>
        <v>105</v>
      </c>
      <c r="J88" s="63">
        <f t="shared" si="11"/>
        <v>0</v>
      </c>
      <c r="K88" s="63">
        <f t="shared" si="11"/>
        <v>0</v>
      </c>
      <c r="L88" s="63">
        <f t="shared" si="11"/>
        <v>0</v>
      </c>
      <c r="M88" s="63">
        <f t="shared" si="11"/>
        <v>0</v>
      </c>
      <c r="N88" s="63">
        <f t="shared" si="11"/>
        <v>0</v>
      </c>
      <c r="O88" s="63">
        <f t="shared" si="11"/>
        <v>0</v>
      </c>
      <c r="P88" s="63">
        <f t="shared" si="11"/>
        <v>0</v>
      </c>
      <c r="Q88" s="63">
        <f t="shared" si="11"/>
        <v>0</v>
      </c>
      <c r="R88" s="63">
        <f t="shared" si="11"/>
        <v>0</v>
      </c>
      <c r="S88" s="63">
        <f t="shared" si="11"/>
        <v>0</v>
      </c>
      <c r="T88" s="63">
        <f t="shared" si="11"/>
        <v>0</v>
      </c>
      <c r="U88" s="63">
        <f t="shared" si="11"/>
        <v>0</v>
      </c>
      <c r="V88" s="63">
        <f t="shared" si="11"/>
        <v>0</v>
      </c>
      <c r="W88" s="63">
        <f t="shared" si="11"/>
        <v>0</v>
      </c>
      <c r="X88" s="63">
        <f t="shared" si="11"/>
        <v>0</v>
      </c>
      <c r="Y88" s="63">
        <f t="shared" si="11"/>
        <v>0</v>
      </c>
      <c r="Z88" s="63">
        <f t="shared" si="10"/>
        <v>0</v>
      </c>
      <c r="AA88" s="63">
        <f t="shared" si="10"/>
        <v>0</v>
      </c>
      <c r="AB88" s="63">
        <f t="shared" si="10"/>
        <v>0</v>
      </c>
      <c r="AC88" s="63">
        <f t="shared" si="10"/>
        <v>0</v>
      </c>
      <c r="AD88" s="63">
        <f t="shared" si="10"/>
        <v>0</v>
      </c>
      <c r="AE88" s="63">
        <f t="shared" si="10"/>
        <v>0</v>
      </c>
      <c r="AF88" s="63">
        <f t="shared" si="10"/>
        <v>0</v>
      </c>
      <c r="AG88" s="63">
        <f t="shared" si="10"/>
        <v>0</v>
      </c>
      <c r="AH88" s="63">
        <f t="shared" si="10"/>
        <v>0</v>
      </c>
      <c r="AI88" s="63">
        <f t="shared" si="10"/>
        <v>0</v>
      </c>
      <c r="AJ88" s="63">
        <f t="shared" si="10"/>
        <v>0</v>
      </c>
      <c r="AK88" s="63">
        <f t="shared" si="10"/>
        <v>0</v>
      </c>
      <c r="AL88" s="63">
        <f t="shared" si="10"/>
        <v>0</v>
      </c>
      <c r="AM88" s="63">
        <f t="shared" si="10"/>
        <v>0</v>
      </c>
      <c r="AN88" s="63">
        <f t="shared" si="10"/>
        <v>0</v>
      </c>
    </row>
    <row r="89" spans="1:40" ht="14.25" hidden="1" customHeight="1" x14ac:dyDescent="0.2">
      <c r="A89" s="58">
        <v>88</v>
      </c>
      <c r="B89" s="59">
        <f>LARGE(Qualifs!$H$3:$H$156,A89)</f>
        <v>1.043E-8</v>
      </c>
      <c r="C89" s="60" t="str">
        <f>INDEX(Qualifs!$I$3:$I$156,$H89)</f>
        <v>nc</v>
      </c>
      <c r="D89" s="61" t="str">
        <f>INDEX(Qualifs!C$3:C$156,$H89)</f>
        <v/>
      </c>
      <c r="E89" s="61">
        <f>INDEX(Qualifs!E$3:E$156,$H89)</f>
        <v>0</v>
      </c>
      <c r="F89" s="62">
        <f>INDEX(Qualifs!D$3:D$156,$H89)</f>
        <v>0</v>
      </c>
      <c r="G89" s="359">
        <f>INDEX(Qualifs!G$3:G$156,$H89)</f>
        <v>3E-11</v>
      </c>
      <c r="H89" s="58">
        <f>MATCH(B89,Qualifs!$H$3:$H$156,0)</f>
        <v>102</v>
      </c>
      <c r="J89" s="63">
        <f t="shared" si="11"/>
        <v>3E-11</v>
      </c>
      <c r="K89" s="63">
        <f t="shared" si="11"/>
        <v>3E-11</v>
      </c>
      <c r="L89" s="63">
        <f t="shared" si="11"/>
        <v>3E-11</v>
      </c>
      <c r="M89" s="63">
        <f t="shared" si="11"/>
        <v>3E-11</v>
      </c>
      <c r="N89" s="63">
        <f t="shared" si="11"/>
        <v>3E-11</v>
      </c>
      <c r="O89" s="63">
        <f t="shared" si="11"/>
        <v>3E-11</v>
      </c>
      <c r="P89" s="63">
        <f t="shared" si="11"/>
        <v>3E-11</v>
      </c>
      <c r="Q89" s="63">
        <f t="shared" si="11"/>
        <v>3E-11</v>
      </c>
      <c r="R89" s="63">
        <f t="shared" si="11"/>
        <v>3E-11</v>
      </c>
      <c r="S89" s="63">
        <f t="shared" si="11"/>
        <v>3E-11</v>
      </c>
      <c r="T89" s="63">
        <f t="shared" si="11"/>
        <v>3E-11</v>
      </c>
      <c r="U89" s="63">
        <f t="shared" si="11"/>
        <v>3E-11</v>
      </c>
      <c r="V89" s="63">
        <f t="shared" si="11"/>
        <v>3E-11</v>
      </c>
      <c r="W89" s="63">
        <f t="shared" si="11"/>
        <v>3E-11</v>
      </c>
      <c r="X89" s="63">
        <f t="shared" si="11"/>
        <v>3E-11</v>
      </c>
      <c r="Y89" s="63">
        <f t="shared" si="11"/>
        <v>3E-11</v>
      </c>
      <c r="Z89" s="63">
        <f t="shared" si="10"/>
        <v>3E-11</v>
      </c>
      <c r="AA89" s="63">
        <f t="shared" si="10"/>
        <v>3E-11</v>
      </c>
      <c r="AB89" s="63">
        <f t="shared" si="10"/>
        <v>3E-11</v>
      </c>
      <c r="AC89" s="63">
        <f t="shared" si="10"/>
        <v>3E-11</v>
      </c>
      <c r="AD89" s="63">
        <f t="shared" si="10"/>
        <v>3E-11</v>
      </c>
      <c r="AE89" s="63">
        <f t="shared" si="10"/>
        <v>3E-11</v>
      </c>
      <c r="AF89" s="63">
        <f t="shared" si="10"/>
        <v>3E-11</v>
      </c>
      <c r="AG89" s="63">
        <f t="shared" si="10"/>
        <v>3E-11</v>
      </c>
      <c r="AH89" s="63">
        <f t="shared" si="10"/>
        <v>3E-11</v>
      </c>
      <c r="AI89" s="63">
        <f t="shared" si="10"/>
        <v>3E-11</v>
      </c>
      <c r="AJ89" s="63">
        <f t="shared" si="10"/>
        <v>3E-11</v>
      </c>
      <c r="AK89" s="63">
        <f t="shared" si="10"/>
        <v>3E-11</v>
      </c>
      <c r="AL89" s="63">
        <f t="shared" si="10"/>
        <v>3E-11</v>
      </c>
      <c r="AM89" s="63">
        <f t="shared" si="10"/>
        <v>3E-11</v>
      </c>
      <c r="AN89" s="63">
        <f t="shared" si="10"/>
        <v>3E-11</v>
      </c>
    </row>
    <row r="90" spans="1:40" ht="14.25" hidden="1" customHeight="1" x14ac:dyDescent="0.2">
      <c r="A90" s="58">
        <v>89</v>
      </c>
      <c r="B90" s="59">
        <f>LARGE(Qualifs!$H$3:$H$156,A90)</f>
        <v>1.0329999999999999E-8</v>
      </c>
      <c r="C90" s="60" t="str">
        <f>INDEX(Qualifs!$I$3:$I$156,$H90)</f>
        <v>nc</v>
      </c>
      <c r="D90" s="61" t="str">
        <f>INDEX(Qualifs!C$3:C$156,$H90)</f>
        <v/>
      </c>
      <c r="E90" s="61">
        <f>INDEX(Qualifs!E$3:E$156,$H90)</f>
        <v>0</v>
      </c>
      <c r="F90" s="62">
        <f>INDEX(Qualifs!D$3:D$156,$H90)</f>
        <v>0</v>
      </c>
      <c r="G90" s="359">
        <f>INDEX(Qualifs!G$3:G$156,$H90)</f>
        <v>3E-11</v>
      </c>
      <c r="H90" s="58">
        <f>MATCH(B90,Qualifs!$H$3:$H$156,0)</f>
        <v>101</v>
      </c>
      <c r="J90" s="63">
        <f t="shared" si="11"/>
        <v>3E-11</v>
      </c>
      <c r="K90" s="63">
        <f t="shared" si="11"/>
        <v>3E-11</v>
      </c>
      <c r="L90" s="63">
        <f t="shared" si="11"/>
        <v>3E-11</v>
      </c>
      <c r="M90" s="63">
        <f t="shared" si="11"/>
        <v>3E-11</v>
      </c>
      <c r="N90" s="63">
        <f t="shared" si="11"/>
        <v>3E-11</v>
      </c>
      <c r="O90" s="63">
        <f t="shared" si="11"/>
        <v>3E-11</v>
      </c>
      <c r="P90" s="63">
        <f t="shared" si="11"/>
        <v>3E-11</v>
      </c>
      <c r="Q90" s="63">
        <f t="shared" si="11"/>
        <v>3E-11</v>
      </c>
      <c r="R90" s="63">
        <f t="shared" si="11"/>
        <v>3E-11</v>
      </c>
      <c r="S90" s="63">
        <f t="shared" si="11"/>
        <v>3E-11</v>
      </c>
      <c r="T90" s="63">
        <f t="shared" si="11"/>
        <v>3E-11</v>
      </c>
      <c r="U90" s="63">
        <f t="shared" si="11"/>
        <v>3E-11</v>
      </c>
      <c r="V90" s="63">
        <f t="shared" si="11"/>
        <v>3E-11</v>
      </c>
      <c r="W90" s="63">
        <f t="shared" si="11"/>
        <v>3E-11</v>
      </c>
      <c r="X90" s="63">
        <f t="shared" si="11"/>
        <v>3E-11</v>
      </c>
      <c r="Y90" s="63">
        <f t="shared" si="11"/>
        <v>3E-11</v>
      </c>
      <c r="Z90" s="63">
        <f t="shared" si="10"/>
        <v>3E-11</v>
      </c>
      <c r="AA90" s="63">
        <f t="shared" si="10"/>
        <v>3E-11</v>
      </c>
      <c r="AB90" s="63">
        <f t="shared" si="10"/>
        <v>3E-11</v>
      </c>
      <c r="AC90" s="63">
        <f t="shared" si="10"/>
        <v>3E-11</v>
      </c>
      <c r="AD90" s="63">
        <f t="shared" si="10"/>
        <v>3E-11</v>
      </c>
      <c r="AE90" s="63">
        <f t="shared" si="10"/>
        <v>3E-11</v>
      </c>
      <c r="AF90" s="63">
        <f t="shared" si="10"/>
        <v>3E-11</v>
      </c>
      <c r="AG90" s="63">
        <f t="shared" si="10"/>
        <v>3E-11</v>
      </c>
      <c r="AH90" s="63">
        <f t="shared" si="10"/>
        <v>3E-11</v>
      </c>
      <c r="AI90" s="63">
        <f t="shared" si="10"/>
        <v>3E-11</v>
      </c>
      <c r="AJ90" s="63">
        <f t="shared" si="10"/>
        <v>3E-11</v>
      </c>
      <c r="AK90" s="63">
        <f t="shared" si="10"/>
        <v>3E-11</v>
      </c>
      <c r="AL90" s="63">
        <f t="shared" si="10"/>
        <v>3E-11</v>
      </c>
      <c r="AM90" s="63">
        <f t="shared" si="10"/>
        <v>3E-11</v>
      </c>
      <c r="AN90" s="63">
        <f t="shared" si="10"/>
        <v>3E-11</v>
      </c>
    </row>
    <row r="91" spans="1:40" ht="14.25" hidden="1" customHeight="1" x14ac:dyDescent="0.2">
      <c r="A91" s="58">
        <v>90</v>
      </c>
      <c r="B91" s="59">
        <f>LARGE(Qualifs!$H$3:$H$156,A91)</f>
        <v>1.023E-8</v>
      </c>
      <c r="C91" s="60" t="str">
        <f>INDEX(Qualifs!$I$3:$I$156,$H91)</f>
        <v>nc</v>
      </c>
      <c r="D91" s="61" t="str">
        <f>INDEX(Qualifs!C$3:C$156,$H91)</f>
        <v/>
      </c>
      <c r="E91" s="61">
        <f>INDEX(Qualifs!E$3:E$156,$H91)</f>
        <v>0</v>
      </c>
      <c r="F91" s="62">
        <f>INDEX(Qualifs!D$3:D$156,$H91)</f>
        <v>0</v>
      </c>
      <c r="G91" s="359">
        <f>INDEX(Qualifs!G$3:G$156,$H91)</f>
        <v>3E-11</v>
      </c>
      <c r="H91" s="58">
        <f>MATCH(B91,Qualifs!$H$3:$H$156,0)</f>
        <v>100</v>
      </c>
      <c r="J91" s="63">
        <f t="shared" si="11"/>
        <v>3E-11</v>
      </c>
      <c r="K91" s="63">
        <f t="shared" si="11"/>
        <v>3E-11</v>
      </c>
      <c r="L91" s="63">
        <f t="shared" si="11"/>
        <v>3E-11</v>
      </c>
      <c r="M91" s="63">
        <f t="shared" si="11"/>
        <v>3E-11</v>
      </c>
      <c r="N91" s="63">
        <f t="shared" si="11"/>
        <v>3E-11</v>
      </c>
      <c r="O91" s="63">
        <f t="shared" si="11"/>
        <v>3E-11</v>
      </c>
      <c r="P91" s="63">
        <f t="shared" si="11"/>
        <v>3E-11</v>
      </c>
      <c r="Q91" s="63">
        <f t="shared" si="11"/>
        <v>3E-11</v>
      </c>
      <c r="R91" s="63">
        <f t="shared" si="11"/>
        <v>3E-11</v>
      </c>
      <c r="S91" s="63">
        <f t="shared" si="11"/>
        <v>3E-11</v>
      </c>
      <c r="T91" s="63">
        <f t="shared" si="11"/>
        <v>3E-11</v>
      </c>
      <c r="U91" s="63">
        <f t="shared" si="11"/>
        <v>3E-11</v>
      </c>
      <c r="V91" s="63">
        <f t="shared" si="11"/>
        <v>3E-11</v>
      </c>
      <c r="W91" s="63">
        <f t="shared" si="11"/>
        <v>3E-11</v>
      </c>
      <c r="X91" s="63">
        <f t="shared" si="11"/>
        <v>3E-11</v>
      </c>
      <c r="Y91" s="63">
        <f t="shared" si="11"/>
        <v>3E-11</v>
      </c>
      <c r="Z91" s="63">
        <f t="shared" si="10"/>
        <v>3E-11</v>
      </c>
      <c r="AA91" s="63">
        <f t="shared" si="10"/>
        <v>3E-11</v>
      </c>
      <c r="AB91" s="63">
        <f t="shared" si="10"/>
        <v>3E-11</v>
      </c>
      <c r="AC91" s="63">
        <f t="shared" si="10"/>
        <v>3E-11</v>
      </c>
      <c r="AD91" s="63">
        <f t="shared" si="10"/>
        <v>3E-11</v>
      </c>
      <c r="AE91" s="63">
        <f t="shared" si="10"/>
        <v>3E-11</v>
      </c>
      <c r="AF91" s="63">
        <f t="shared" si="10"/>
        <v>3E-11</v>
      </c>
      <c r="AG91" s="63">
        <f t="shared" si="10"/>
        <v>3E-11</v>
      </c>
      <c r="AH91" s="63">
        <f t="shared" si="10"/>
        <v>3E-11</v>
      </c>
      <c r="AI91" s="63">
        <f t="shared" si="10"/>
        <v>3E-11</v>
      </c>
      <c r="AJ91" s="63">
        <f t="shared" si="10"/>
        <v>3E-11</v>
      </c>
      <c r="AK91" s="63">
        <f t="shared" si="10"/>
        <v>3E-11</v>
      </c>
      <c r="AL91" s="63">
        <f t="shared" si="10"/>
        <v>3E-11</v>
      </c>
      <c r="AM91" s="63">
        <f t="shared" si="10"/>
        <v>3E-11</v>
      </c>
      <c r="AN91" s="63">
        <f t="shared" si="10"/>
        <v>3E-11</v>
      </c>
    </row>
    <row r="92" spans="1:40" ht="14.25" hidden="1" customHeight="1" x14ac:dyDescent="0.2">
      <c r="A92" s="58">
        <v>91</v>
      </c>
      <c r="B92" s="59">
        <f>LARGE(Qualifs!$H$3:$H$156,A92)</f>
        <v>1.0129999999999999E-8</v>
      </c>
      <c r="C92" s="60" t="str">
        <f>INDEX(Qualifs!$I$3:$I$156,$H92)</f>
        <v>nc</v>
      </c>
      <c r="D92" s="61" t="str">
        <f>INDEX(Qualifs!C$3:C$156,$H92)</f>
        <v/>
      </c>
      <c r="E92" s="61">
        <f>INDEX(Qualifs!E$3:E$156,$H92)</f>
        <v>0</v>
      </c>
      <c r="F92" s="62">
        <f>INDEX(Qualifs!D$3:D$156,$H92)</f>
        <v>0</v>
      </c>
      <c r="G92" s="359">
        <f>INDEX(Qualifs!G$3:G$156,$H92)</f>
        <v>3E-11</v>
      </c>
      <c r="H92" s="58">
        <f>MATCH(B92,Qualifs!$H$3:$H$156,0)</f>
        <v>99</v>
      </c>
      <c r="J92" s="63">
        <f t="shared" si="11"/>
        <v>3E-11</v>
      </c>
      <c r="K92" s="63">
        <f t="shared" si="11"/>
        <v>3E-11</v>
      </c>
      <c r="L92" s="63">
        <f t="shared" si="11"/>
        <v>3E-11</v>
      </c>
      <c r="M92" s="63">
        <f t="shared" si="11"/>
        <v>3E-11</v>
      </c>
      <c r="N92" s="63">
        <f t="shared" si="11"/>
        <v>3E-11</v>
      </c>
      <c r="O92" s="63">
        <f t="shared" si="11"/>
        <v>3E-11</v>
      </c>
      <c r="P92" s="63">
        <f t="shared" si="11"/>
        <v>3E-11</v>
      </c>
      <c r="Q92" s="63">
        <f t="shared" si="11"/>
        <v>3E-11</v>
      </c>
      <c r="R92" s="63">
        <f t="shared" si="11"/>
        <v>3E-11</v>
      </c>
      <c r="S92" s="63">
        <f t="shared" si="11"/>
        <v>3E-11</v>
      </c>
      <c r="T92" s="63">
        <f t="shared" si="11"/>
        <v>3E-11</v>
      </c>
      <c r="U92" s="63">
        <f t="shared" si="11"/>
        <v>3E-11</v>
      </c>
      <c r="V92" s="63">
        <f t="shared" si="11"/>
        <v>3E-11</v>
      </c>
      <c r="W92" s="63">
        <f t="shared" si="11"/>
        <v>3E-11</v>
      </c>
      <c r="X92" s="63">
        <f t="shared" si="11"/>
        <v>3E-11</v>
      </c>
      <c r="Y92" s="63">
        <f t="shared" si="11"/>
        <v>3E-11</v>
      </c>
      <c r="Z92" s="63">
        <f t="shared" si="10"/>
        <v>3E-11</v>
      </c>
      <c r="AA92" s="63">
        <f t="shared" si="10"/>
        <v>3E-11</v>
      </c>
      <c r="AB92" s="63">
        <f t="shared" si="10"/>
        <v>3E-11</v>
      </c>
      <c r="AC92" s="63">
        <f t="shared" si="10"/>
        <v>3E-11</v>
      </c>
      <c r="AD92" s="63">
        <f t="shared" si="10"/>
        <v>3E-11</v>
      </c>
      <c r="AE92" s="63">
        <f t="shared" si="10"/>
        <v>3E-11</v>
      </c>
      <c r="AF92" s="63">
        <f t="shared" si="10"/>
        <v>3E-11</v>
      </c>
      <c r="AG92" s="63">
        <f t="shared" si="10"/>
        <v>3E-11</v>
      </c>
      <c r="AH92" s="63">
        <f t="shared" si="10"/>
        <v>3E-11</v>
      </c>
      <c r="AI92" s="63">
        <f t="shared" si="10"/>
        <v>3E-11</v>
      </c>
      <c r="AJ92" s="63">
        <f t="shared" si="10"/>
        <v>3E-11</v>
      </c>
      <c r="AK92" s="63">
        <f t="shared" si="10"/>
        <v>3E-11</v>
      </c>
      <c r="AL92" s="63">
        <f t="shared" si="10"/>
        <v>3E-11</v>
      </c>
      <c r="AM92" s="63">
        <f t="shared" si="10"/>
        <v>3E-11</v>
      </c>
      <c r="AN92" s="63">
        <f t="shared" si="10"/>
        <v>3E-11</v>
      </c>
    </row>
    <row r="93" spans="1:40" ht="14.25" hidden="1" customHeight="1" x14ac:dyDescent="0.2">
      <c r="A93" s="58">
        <v>92</v>
      </c>
      <c r="B93" s="59">
        <f>LARGE(Qualifs!$H$3:$H$156,A93)</f>
        <v>1.0029999999999999E-8</v>
      </c>
      <c r="C93" s="60" t="str">
        <f>INDEX(Qualifs!$I$3:$I$156,$H93)</f>
        <v>nc</v>
      </c>
      <c r="D93" s="61" t="str">
        <f>INDEX(Qualifs!C$3:C$156,$H93)</f>
        <v/>
      </c>
      <c r="E93" s="61">
        <f>INDEX(Qualifs!E$3:E$156,$H93)</f>
        <v>0</v>
      </c>
      <c r="F93" s="62">
        <f>INDEX(Qualifs!D$3:D$156,$H93)</f>
        <v>0</v>
      </c>
      <c r="G93" s="359">
        <f>INDEX(Qualifs!G$3:G$156,$H93)</f>
        <v>3E-11</v>
      </c>
      <c r="H93" s="58">
        <f>MATCH(B93,Qualifs!$H$3:$H$156,0)</f>
        <v>98</v>
      </c>
      <c r="J93" s="63">
        <f t="shared" si="11"/>
        <v>3E-11</v>
      </c>
      <c r="K93" s="63">
        <f t="shared" si="11"/>
        <v>3E-11</v>
      </c>
      <c r="L93" s="63">
        <f t="shared" si="11"/>
        <v>3E-11</v>
      </c>
      <c r="M93" s="63">
        <f t="shared" si="11"/>
        <v>3E-11</v>
      </c>
      <c r="N93" s="63">
        <f t="shared" si="11"/>
        <v>3E-11</v>
      </c>
      <c r="O93" s="63">
        <f t="shared" si="11"/>
        <v>3E-11</v>
      </c>
      <c r="P93" s="63">
        <f t="shared" si="11"/>
        <v>3E-11</v>
      </c>
      <c r="Q93" s="63">
        <f t="shared" si="11"/>
        <v>3E-11</v>
      </c>
      <c r="R93" s="63">
        <f t="shared" si="11"/>
        <v>3E-11</v>
      </c>
      <c r="S93" s="63">
        <f t="shared" si="11"/>
        <v>3E-11</v>
      </c>
      <c r="T93" s="63">
        <f t="shared" si="11"/>
        <v>3E-11</v>
      </c>
      <c r="U93" s="63">
        <f t="shared" si="11"/>
        <v>3E-11</v>
      </c>
      <c r="V93" s="63">
        <f t="shared" si="11"/>
        <v>3E-11</v>
      </c>
      <c r="W93" s="63">
        <f t="shared" si="11"/>
        <v>3E-11</v>
      </c>
      <c r="X93" s="63">
        <f t="shared" si="11"/>
        <v>3E-11</v>
      </c>
      <c r="Y93" s="63">
        <f t="shared" si="11"/>
        <v>3E-11</v>
      </c>
      <c r="Z93" s="63">
        <f t="shared" si="10"/>
        <v>3E-11</v>
      </c>
      <c r="AA93" s="63">
        <f t="shared" si="10"/>
        <v>3E-11</v>
      </c>
      <c r="AB93" s="63">
        <f t="shared" si="10"/>
        <v>3E-11</v>
      </c>
      <c r="AC93" s="63">
        <f t="shared" si="10"/>
        <v>3E-11</v>
      </c>
      <c r="AD93" s="63">
        <f t="shared" si="10"/>
        <v>3E-11</v>
      </c>
      <c r="AE93" s="63">
        <f t="shared" si="10"/>
        <v>3E-11</v>
      </c>
      <c r="AF93" s="63">
        <f t="shared" si="10"/>
        <v>3E-11</v>
      </c>
      <c r="AG93" s="63">
        <f t="shared" si="10"/>
        <v>3E-11</v>
      </c>
      <c r="AH93" s="63">
        <f t="shared" si="10"/>
        <v>3E-11</v>
      </c>
      <c r="AI93" s="63">
        <f t="shared" si="10"/>
        <v>3E-11</v>
      </c>
      <c r="AJ93" s="63">
        <f t="shared" si="10"/>
        <v>3E-11</v>
      </c>
      <c r="AK93" s="63">
        <f t="shared" si="10"/>
        <v>3E-11</v>
      </c>
      <c r="AL93" s="63">
        <f t="shared" si="10"/>
        <v>3E-11</v>
      </c>
      <c r="AM93" s="63">
        <f t="shared" si="10"/>
        <v>3E-11</v>
      </c>
      <c r="AN93" s="63">
        <f t="shared" si="10"/>
        <v>3E-11</v>
      </c>
    </row>
    <row r="94" spans="1:40" ht="14.25" hidden="1" customHeight="1" x14ac:dyDescent="0.2">
      <c r="A94" s="58">
        <v>93</v>
      </c>
      <c r="B94" s="59">
        <f>LARGE(Qualifs!$H$3:$H$156,A94)</f>
        <v>9.9299999999999986E-9</v>
      </c>
      <c r="C94" s="60" t="str">
        <f>INDEX(Qualifs!$I$3:$I$156,$H94)</f>
        <v>nc</v>
      </c>
      <c r="D94" s="61" t="str">
        <f>INDEX(Qualifs!C$3:C$156,$H94)</f>
        <v/>
      </c>
      <c r="E94" s="61">
        <f>INDEX(Qualifs!E$3:E$156,$H94)</f>
        <v>0</v>
      </c>
      <c r="F94" s="62">
        <f>INDEX(Qualifs!D$3:D$156,$H94)</f>
        <v>0</v>
      </c>
      <c r="G94" s="359">
        <f>INDEX(Qualifs!G$3:G$156,$H94)</f>
        <v>3E-11</v>
      </c>
      <c r="H94" s="58">
        <f>MATCH(B94,Qualifs!$H$3:$H$156,0)</f>
        <v>97</v>
      </c>
      <c r="J94" s="63">
        <f t="shared" si="11"/>
        <v>3E-11</v>
      </c>
      <c r="K94" s="63">
        <f t="shared" si="11"/>
        <v>3E-11</v>
      </c>
      <c r="L94" s="63">
        <f t="shared" si="11"/>
        <v>3E-11</v>
      </c>
      <c r="M94" s="63">
        <f t="shared" si="11"/>
        <v>3E-11</v>
      </c>
      <c r="N94" s="63">
        <f t="shared" si="11"/>
        <v>3E-11</v>
      </c>
      <c r="O94" s="63">
        <f t="shared" si="11"/>
        <v>3E-11</v>
      </c>
      <c r="P94" s="63">
        <f t="shared" si="11"/>
        <v>3E-11</v>
      </c>
      <c r="Q94" s="63">
        <f t="shared" si="11"/>
        <v>3E-11</v>
      </c>
      <c r="R94" s="63">
        <f t="shared" si="11"/>
        <v>3E-11</v>
      </c>
      <c r="S94" s="63">
        <f t="shared" si="11"/>
        <v>3E-11</v>
      </c>
      <c r="T94" s="63">
        <f t="shared" si="11"/>
        <v>3E-11</v>
      </c>
      <c r="U94" s="63">
        <f t="shared" si="11"/>
        <v>3E-11</v>
      </c>
      <c r="V94" s="63">
        <f t="shared" si="11"/>
        <v>3E-11</v>
      </c>
      <c r="W94" s="63">
        <f t="shared" si="11"/>
        <v>3E-11</v>
      </c>
      <c r="X94" s="63">
        <f t="shared" si="11"/>
        <v>3E-11</v>
      </c>
      <c r="Y94" s="63">
        <f t="shared" si="11"/>
        <v>3E-11</v>
      </c>
      <c r="Z94" s="63">
        <f t="shared" si="10"/>
        <v>3E-11</v>
      </c>
      <c r="AA94" s="63">
        <f t="shared" si="10"/>
        <v>3E-11</v>
      </c>
      <c r="AB94" s="63">
        <f t="shared" si="10"/>
        <v>3E-11</v>
      </c>
      <c r="AC94" s="63">
        <f t="shared" si="10"/>
        <v>3E-11</v>
      </c>
      <c r="AD94" s="63">
        <f t="shared" si="10"/>
        <v>3E-11</v>
      </c>
      <c r="AE94" s="63">
        <f t="shared" si="10"/>
        <v>3E-11</v>
      </c>
      <c r="AF94" s="63">
        <f t="shared" si="10"/>
        <v>3E-11</v>
      </c>
      <c r="AG94" s="63">
        <f t="shared" si="10"/>
        <v>3E-11</v>
      </c>
      <c r="AH94" s="63">
        <f t="shared" si="10"/>
        <v>3E-11</v>
      </c>
      <c r="AI94" s="63">
        <f t="shared" si="10"/>
        <v>3E-11</v>
      </c>
      <c r="AJ94" s="63">
        <f t="shared" si="10"/>
        <v>3E-11</v>
      </c>
      <c r="AK94" s="63">
        <f t="shared" si="10"/>
        <v>3E-11</v>
      </c>
      <c r="AL94" s="63">
        <f t="shared" si="10"/>
        <v>3E-11</v>
      </c>
      <c r="AM94" s="63">
        <f t="shared" si="10"/>
        <v>3E-11</v>
      </c>
      <c r="AN94" s="63">
        <f t="shared" si="10"/>
        <v>3E-11</v>
      </c>
    </row>
    <row r="95" spans="1:40" ht="14.25" hidden="1" customHeight="1" x14ac:dyDescent="0.2">
      <c r="A95" s="58">
        <v>94</v>
      </c>
      <c r="B95" s="59">
        <f>LARGE(Qualifs!$H$3:$H$156,A95)</f>
        <v>9.8299999999999993E-9</v>
      </c>
      <c r="C95" s="60" t="str">
        <f>INDEX(Qualifs!$I$3:$I$156,$H95)</f>
        <v>nc</v>
      </c>
      <c r="D95" s="61" t="str">
        <f>INDEX(Qualifs!C$3:C$156,$H95)</f>
        <v/>
      </c>
      <c r="E95" s="61">
        <f>INDEX(Qualifs!E$3:E$156,$H95)</f>
        <v>0</v>
      </c>
      <c r="F95" s="62">
        <f>INDEX(Qualifs!D$3:D$156,$H95)</f>
        <v>0</v>
      </c>
      <c r="G95" s="359">
        <f>INDEX(Qualifs!G$3:G$156,$H95)</f>
        <v>3E-11</v>
      </c>
      <c r="H95" s="58">
        <f>MATCH(B95,Qualifs!$H$3:$H$156,0)</f>
        <v>96</v>
      </c>
      <c r="J95" s="63">
        <f t="shared" si="11"/>
        <v>3E-11</v>
      </c>
      <c r="K95" s="63">
        <f t="shared" si="11"/>
        <v>3E-11</v>
      </c>
      <c r="L95" s="63">
        <f t="shared" si="11"/>
        <v>3E-11</v>
      </c>
      <c r="M95" s="63">
        <f t="shared" si="11"/>
        <v>3E-11</v>
      </c>
      <c r="N95" s="63">
        <f t="shared" si="11"/>
        <v>3E-11</v>
      </c>
      <c r="O95" s="63">
        <f t="shared" si="11"/>
        <v>3E-11</v>
      </c>
      <c r="P95" s="63">
        <f t="shared" si="11"/>
        <v>3E-11</v>
      </c>
      <c r="Q95" s="63">
        <f t="shared" si="11"/>
        <v>3E-11</v>
      </c>
      <c r="R95" s="63">
        <f t="shared" si="11"/>
        <v>3E-11</v>
      </c>
      <c r="S95" s="63">
        <f t="shared" si="11"/>
        <v>3E-11</v>
      </c>
      <c r="T95" s="63">
        <f t="shared" si="11"/>
        <v>3E-11</v>
      </c>
      <c r="U95" s="63">
        <f t="shared" si="11"/>
        <v>3E-11</v>
      </c>
      <c r="V95" s="63">
        <f t="shared" si="11"/>
        <v>3E-11</v>
      </c>
      <c r="W95" s="63">
        <f t="shared" si="11"/>
        <v>3E-11</v>
      </c>
      <c r="X95" s="63">
        <f t="shared" si="11"/>
        <v>3E-11</v>
      </c>
      <c r="Y95" s="63">
        <f t="shared" si="11"/>
        <v>3E-11</v>
      </c>
      <c r="Z95" s="63">
        <f t="shared" si="10"/>
        <v>3E-11</v>
      </c>
      <c r="AA95" s="63">
        <f t="shared" si="10"/>
        <v>3E-11</v>
      </c>
      <c r="AB95" s="63">
        <f t="shared" si="10"/>
        <v>3E-11</v>
      </c>
      <c r="AC95" s="63">
        <f t="shared" si="10"/>
        <v>3E-11</v>
      </c>
      <c r="AD95" s="63">
        <f t="shared" si="10"/>
        <v>3E-11</v>
      </c>
      <c r="AE95" s="63">
        <f t="shared" si="10"/>
        <v>3E-11</v>
      </c>
      <c r="AF95" s="63">
        <f t="shared" si="10"/>
        <v>3E-11</v>
      </c>
      <c r="AG95" s="63">
        <f t="shared" si="10"/>
        <v>3E-11</v>
      </c>
      <c r="AH95" s="63">
        <f t="shared" si="10"/>
        <v>3E-11</v>
      </c>
      <c r="AI95" s="63">
        <f t="shared" si="10"/>
        <v>3E-11</v>
      </c>
      <c r="AJ95" s="63">
        <f t="shared" si="10"/>
        <v>3E-11</v>
      </c>
      <c r="AK95" s="63">
        <f t="shared" si="10"/>
        <v>3E-11</v>
      </c>
      <c r="AL95" s="63">
        <f t="shared" si="10"/>
        <v>3E-11</v>
      </c>
      <c r="AM95" s="63">
        <f t="shared" si="10"/>
        <v>3E-11</v>
      </c>
      <c r="AN95" s="63">
        <f t="shared" si="10"/>
        <v>3E-11</v>
      </c>
    </row>
    <row r="96" spans="1:40" ht="14.25" hidden="1" customHeight="1" x14ac:dyDescent="0.2">
      <c r="A96" s="58">
        <v>95</v>
      </c>
      <c r="B96" s="59">
        <f>LARGE(Qualifs!$H$3:$H$156,A96)</f>
        <v>9.7299999999999985E-9</v>
      </c>
      <c r="C96" s="60" t="str">
        <f>INDEX(Qualifs!$I$3:$I$156,$H96)</f>
        <v>nc</v>
      </c>
      <c r="D96" s="61" t="str">
        <f>INDEX(Qualifs!C$3:C$156,$H96)</f>
        <v/>
      </c>
      <c r="E96" s="61">
        <f>INDEX(Qualifs!E$3:E$156,$H96)</f>
        <v>0</v>
      </c>
      <c r="F96" s="62">
        <f>INDEX(Qualifs!D$3:D$156,$H96)</f>
        <v>0</v>
      </c>
      <c r="G96" s="359">
        <f>INDEX(Qualifs!G$3:G$156,$H96)</f>
        <v>3E-11</v>
      </c>
      <c r="H96" s="58">
        <f>MATCH(B96,Qualifs!$H$3:$H$156,0)</f>
        <v>95</v>
      </c>
      <c r="J96" s="63">
        <f t="shared" si="11"/>
        <v>3E-11</v>
      </c>
      <c r="K96" s="63">
        <f t="shared" si="11"/>
        <v>3E-11</v>
      </c>
      <c r="L96" s="63">
        <f t="shared" si="11"/>
        <v>3E-11</v>
      </c>
      <c r="M96" s="63">
        <f t="shared" si="11"/>
        <v>3E-11</v>
      </c>
      <c r="N96" s="63">
        <f t="shared" si="11"/>
        <v>3E-11</v>
      </c>
      <c r="O96" s="63">
        <f t="shared" si="11"/>
        <v>3E-11</v>
      </c>
      <c r="P96" s="63">
        <f t="shared" si="11"/>
        <v>3E-11</v>
      </c>
      <c r="Q96" s="63">
        <f t="shared" si="11"/>
        <v>3E-11</v>
      </c>
      <c r="R96" s="63">
        <f t="shared" si="11"/>
        <v>3E-11</v>
      </c>
      <c r="S96" s="63">
        <f t="shared" si="11"/>
        <v>3E-11</v>
      </c>
      <c r="T96" s="63">
        <f t="shared" si="11"/>
        <v>3E-11</v>
      </c>
      <c r="U96" s="63">
        <f t="shared" si="11"/>
        <v>3E-11</v>
      </c>
      <c r="V96" s="63">
        <f t="shared" si="11"/>
        <v>3E-11</v>
      </c>
      <c r="W96" s="63">
        <f t="shared" si="11"/>
        <v>3E-11</v>
      </c>
      <c r="X96" s="63">
        <f t="shared" si="11"/>
        <v>3E-11</v>
      </c>
      <c r="Y96" s="63">
        <f t="shared" si="11"/>
        <v>3E-11</v>
      </c>
      <c r="Z96" s="63">
        <f t="shared" si="10"/>
        <v>3E-11</v>
      </c>
      <c r="AA96" s="63">
        <f t="shared" si="10"/>
        <v>3E-11</v>
      </c>
      <c r="AB96" s="63">
        <f t="shared" si="10"/>
        <v>3E-11</v>
      </c>
      <c r="AC96" s="63">
        <f t="shared" si="10"/>
        <v>3E-11</v>
      </c>
      <c r="AD96" s="63">
        <f t="shared" si="10"/>
        <v>3E-11</v>
      </c>
      <c r="AE96" s="63">
        <f t="shared" si="10"/>
        <v>3E-11</v>
      </c>
      <c r="AF96" s="63">
        <f t="shared" si="10"/>
        <v>3E-11</v>
      </c>
      <c r="AG96" s="63">
        <f t="shared" si="10"/>
        <v>3E-11</v>
      </c>
      <c r="AH96" s="63">
        <f t="shared" si="10"/>
        <v>3E-11</v>
      </c>
      <c r="AI96" s="63">
        <f t="shared" si="10"/>
        <v>3E-11</v>
      </c>
      <c r="AJ96" s="63">
        <f t="shared" si="10"/>
        <v>3E-11</v>
      </c>
      <c r="AK96" s="63">
        <f t="shared" si="10"/>
        <v>3E-11</v>
      </c>
      <c r="AL96" s="63">
        <f t="shared" si="10"/>
        <v>3E-11</v>
      </c>
      <c r="AM96" s="63">
        <f t="shared" si="10"/>
        <v>3E-11</v>
      </c>
      <c r="AN96" s="63">
        <f t="shared" si="10"/>
        <v>3E-11</v>
      </c>
    </row>
    <row r="97" spans="1:40" ht="14.25" hidden="1" customHeight="1" x14ac:dyDescent="0.2">
      <c r="A97" s="58">
        <v>96</v>
      </c>
      <c r="B97" s="59">
        <f>LARGE(Qualifs!$H$3:$H$156,A97)</f>
        <v>9.6299999999999992E-9</v>
      </c>
      <c r="C97" s="60" t="str">
        <f>INDEX(Qualifs!$I$3:$I$156,$H97)</f>
        <v>nc</v>
      </c>
      <c r="D97" s="61" t="str">
        <f>INDEX(Qualifs!C$3:C$156,$H97)</f>
        <v/>
      </c>
      <c r="E97" s="61">
        <f>INDEX(Qualifs!E$3:E$156,$H97)</f>
        <v>0</v>
      </c>
      <c r="F97" s="62">
        <f>INDEX(Qualifs!D$3:D$156,$H97)</f>
        <v>0</v>
      </c>
      <c r="G97" s="359">
        <f>INDEX(Qualifs!G$3:G$156,$H97)</f>
        <v>3E-11</v>
      </c>
      <c r="H97" s="58">
        <f>MATCH(B97,Qualifs!$H$3:$H$156,0)</f>
        <v>94</v>
      </c>
      <c r="J97" s="63">
        <f t="shared" si="11"/>
        <v>3E-11</v>
      </c>
      <c r="K97" s="63">
        <f t="shared" si="11"/>
        <v>3E-11</v>
      </c>
      <c r="L97" s="63">
        <f t="shared" si="11"/>
        <v>3E-11</v>
      </c>
      <c r="M97" s="63">
        <f t="shared" si="11"/>
        <v>3E-11</v>
      </c>
      <c r="N97" s="63">
        <f t="shared" si="11"/>
        <v>3E-11</v>
      </c>
      <c r="O97" s="63">
        <f t="shared" si="11"/>
        <v>3E-11</v>
      </c>
      <c r="P97" s="63">
        <f t="shared" si="11"/>
        <v>3E-11</v>
      </c>
      <c r="Q97" s="63">
        <f t="shared" si="11"/>
        <v>3E-11</v>
      </c>
      <c r="R97" s="63">
        <f t="shared" si="11"/>
        <v>3E-11</v>
      </c>
      <c r="S97" s="63">
        <f t="shared" si="11"/>
        <v>3E-11</v>
      </c>
      <c r="T97" s="63">
        <f t="shared" si="11"/>
        <v>3E-11</v>
      </c>
      <c r="U97" s="63">
        <f t="shared" si="11"/>
        <v>3E-11</v>
      </c>
      <c r="V97" s="63">
        <f t="shared" si="11"/>
        <v>3E-11</v>
      </c>
      <c r="W97" s="63">
        <f t="shared" si="11"/>
        <v>3E-11</v>
      </c>
      <c r="X97" s="63">
        <f t="shared" si="11"/>
        <v>3E-11</v>
      </c>
      <c r="Y97" s="63">
        <f t="shared" ref="Y97:AN112" si="12">IF($E97=Y$1,$G97,0)</f>
        <v>3E-11</v>
      </c>
      <c r="Z97" s="63">
        <f t="shared" si="12"/>
        <v>3E-11</v>
      </c>
      <c r="AA97" s="63">
        <f t="shared" si="12"/>
        <v>3E-11</v>
      </c>
      <c r="AB97" s="63">
        <f t="shared" si="12"/>
        <v>3E-11</v>
      </c>
      <c r="AC97" s="63">
        <f t="shared" si="12"/>
        <v>3E-11</v>
      </c>
      <c r="AD97" s="63">
        <f t="shared" si="12"/>
        <v>3E-11</v>
      </c>
      <c r="AE97" s="63">
        <f t="shared" si="12"/>
        <v>3E-11</v>
      </c>
      <c r="AF97" s="63">
        <f t="shared" si="12"/>
        <v>3E-11</v>
      </c>
      <c r="AG97" s="63">
        <f t="shared" si="12"/>
        <v>3E-11</v>
      </c>
      <c r="AH97" s="63">
        <f t="shared" si="12"/>
        <v>3E-11</v>
      </c>
      <c r="AI97" s="63">
        <f t="shared" si="12"/>
        <v>3E-11</v>
      </c>
      <c r="AJ97" s="63">
        <f t="shared" si="12"/>
        <v>3E-11</v>
      </c>
      <c r="AK97" s="63">
        <f t="shared" si="12"/>
        <v>3E-11</v>
      </c>
      <c r="AL97" s="63">
        <f t="shared" si="12"/>
        <v>3E-11</v>
      </c>
      <c r="AM97" s="63">
        <f t="shared" si="12"/>
        <v>3E-11</v>
      </c>
      <c r="AN97" s="63">
        <f t="shared" si="12"/>
        <v>3E-11</v>
      </c>
    </row>
    <row r="98" spans="1:40" ht="14.25" hidden="1" customHeight="1" x14ac:dyDescent="0.2">
      <c r="A98" s="58">
        <v>97</v>
      </c>
      <c r="B98" s="59">
        <f>LARGE(Qualifs!$H$3:$H$156,A98)</f>
        <v>9.53E-9</v>
      </c>
      <c r="C98" s="60" t="str">
        <f>INDEX(Qualifs!$I$3:$I$156,$H98)</f>
        <v>nc</v>
      </c>
      <c r="D98" s="61" t="str">
        <f>INDEX(Qualifs!C$3:C$156,$H98)</f>
        <v/>
      </c>
      <c r="E98" s="61">
        <f>INDEX(Qualifs!E$3:E$156,$H98)</f>
        <v>0</v>
      </c>
      <c r="F98" s="62">
        <f>INDEX(Qualifs!D$3:D$156,$H98)</f>
        <v>0</v>
      </c>
      <c r="G98" s="359">
        <f>INDEX(Qualifs!G$3:G$156,$H98)</f>
        <v>3E-11</v>
      </c>
      <c r="H98" s="58">
        <f>MATCH(B98,Qualifs!$H$3:$H$156,0)</f>
        <v>93</v>
      </c>
      <c r="J98" s="63">
        <f t="shared" ref="J98:Y113" si="13">IF($E98=J$1,$G98,0)</f>
        <v>3E-11</v>
      </c>
      <c r="K98" s="63">
        <f t="shared" si="13"/>
        <v>3E-11</v>
      </c>
      <c r="L98" s="63">
        <f t="shared" si="13"/>
        <v>3E-11</v>
      </c>
      <c r="M98" s="63">
        <f t="shared" si="13"/>
        <v>3E-11</v>
      </c>
      <c r="N98" s="63">
        <f t="shared" si="13"/>
        <v>3E-11</v>
      </c>
      <c r="O98" s="63">
        <f t="shared" si="13"/>
        <v>3E-11</v>
      </c>
      <c r="P98" s="63">
        <f t="shared" si="13"/>
        <v>3E-11</v>
      </c>
      <c r="Q98" s="63">
        <f t="shared" si="13"/>
        <v>3E-11</v>
      </c>
      <c r="R98" s="63">
        <f t="shared" si="13"/>
        <v>3E-11</v>
      </c>
      <c r="S98" s="63">
        <f t="shared" si="13"/>
        <v>3E-11</v>
      </c>
      <c r="T98" s="63">
        <f t="shared" si="13"/>
        <v>3E-11</v>
      </c>
      <c r="U98" s="63">
        <f t="shared" si="13"/>
        <v>3E-11</v>
      </c>
      <c r="V98" s="63">
        <f t="shared" si="13"/>
        <v>3E-11</v>
      </c>
      <c r="W98" s="63">
        <f t="shared" si="13"/>
        <v>3E-11</v>
      </c>
      <c r="X98" s="63">
        <f t="shared" si="13"/>
        <v>3E-11</v>
      </c>
      <c r="Y98" s="63">
        <f t="shared" si="13"/>
        <v>3E-11</v>
      </c>
      <c r="Z98" s="63">
        <f t="shared" si="12"/>
        <v>3E-11</v>
      </c>
      <c r="AA98" s="63">
        <f t="shared" si="12"/>
        <v>3E-11</v>
      </c>
      <c r="AB98" s="63">
        <f t="shared" si="12"/>
        <v>3E-11</v>
      </c>
      <c r="AC98" s="63">
        <f t="shared" si="12"/>
        <v>3E-11</v>
      </c>
      <c r="AD98" s="63">
        <f t="shared" si="12"/>
        <v>3E-11</v>
      </c>
      <c r="AE98" s="63">
        <f t="shared" si="12"/>
        <v>3E-11</v>
      </c>
      <c r="AF98" s="63">
        <f t="shared" si="12"/>
        <v>3E-11</v>
      </c>
      <c r="AG98" s="63">
        <f t="shared" si="12"/>
        <v>3E-11</v>
      </c>
      <c r="AH98" s="63">
        <f t="shared" si="12"/>
        <v>3E-11</v>
      </c>
      <c r="AI98" s="63">
        <f t="shared" si="12"/>
        <v>3E-11</v>
      </c>
      <c r="AJ98" s="63">
        <f t="shared" si="12"/>
        <v>3E-11</v>
      </c>
      <c r="AK98" s="63">
        <f t="shared" si="12"/>
        <v>3E-11</v>
      </c>
      <c r="AL98" s="63">
        <f t="shared" si="12"/>
        <v>3E-11</v>
      </c>
      <c r="AM98" s="63">
        <f t="shared" si="12"/>
        <v>3E-11</v>
      </c>
      <c r="AN98" s="63">
        <f t="shared" si="12"/>
        <v>3E-11</v>
      </c>
    </row>
    <row r="99" spans="1:40" ht="14.25" hidden="1" customHeight="1" x14ac:dyDescent="0.2">
      <c r="A99" s="58">
        <v>98</v>
      </c>
      <c r="B99" s="59">
        <f>LARGE(Qualifs!$H$3:$H$156,A99)</f>
        <v>9.4299999999999991E-9</v>
      </c>
      <c r="C99" s="60" t="str">
        <f>INDEX(Qualifs!$I$3:$I$156,$H99)</f>
        <v>nc</v>
      </c>
      <c r="D99" s="61" t="str">
        <f>INDEX(Qualifs!C$3:C$156,$H99)</f>
        <v/>
      </c>
      <c r="E99" s="61">
        <f>INDEX(Qualifs!E$3:E$156,$H99)</f>
        <v>0</v>
      </c>
      <c r="F99" s="62">
        <f>INDEX(Qualifs!D$3:D$156,$H99)</f>
        <v>0</v>
      </c>
      <c r="G99" s="359">
        <f>INDEX(Qualifs!G$3:G$156,$H99)</f>
        <v>3E-11</v>
      </c>
      <c r="H99" s="58">
        <f>MATCH(B99,Qualifs!$H$3:$H$156,0)</f>
        <v>92</v>
      </c>
      <c r="J99" s="63">
        <f t="shared" si="13"/>
        <v>3E-11</v>
      </c>
      <c r="K99" s="63">
        <f t="shared" si="13"/>
        <v>3E-11</v>
      </c>
      <c r="L99" s="63">
        <f t="shared" si="13"/>
        <v>3E-11</v>
      </c>
      <c r="M99" s="63">
        <f t="shared" si="13"/>
        <v>3E-11</v>
      </c>
      <c r="N99" s="63">
        <f t="shared" si="13"/>
        <v>3E-11</v>
      </c>
      <c r="O99" s="63">
        <f t="shared" si="13"/>
        <v>3E-11</v>
      </c>
      <c r="P99" s="63">
        <f t="shared" si="13"/>
        <v>3E-11</v>
      </c>
      <c r="Q99" s="63">
        <f t="shared" si="13"/>
        <v>3E-11</v>
      </c>
      <c r="R99" s="63">
        <f t="shared" si="13"/>
        <v>3E-11</v>
      </c>
      <c r="S99" s="63">
        <f t="shared" si="13"/>
        <v>3E-11</v>
      </c>
      <c r="T99" s="63">
        <f t="shared" si="13"/>
        <v>3E-11</v>
      </c>
      <c r="U99" s="63">
        <f t="shared" si="13"/>
        <v>3E-11</v>
      </c>
      <c r="V99" s="63">
        <f t="shared" si="13"/>
        <v>3E-11</v>
      </c>
      <c r="W99" s="63">
        <f t="shared" si="13"/>
        <v>3E-11</v>
      </c>
      <c r="X99" s="63">
        <f t="shared" si="13"/>
        <v>3E-11</v>
      </c>
      <c r="Y99" s="63">
        <f t="shared" si="13"/>
        <v>3E-11</v>
      </c>
      <c r="Z99" s="63">
        <f t="shared" si="12"/>
        <v>3E-11</v>
      </c>
      <c r="AA99" s="63">
        <f t="shared" si="12"/>
        <v>3E-11</v>
      </c>
      <c r="AB99" s="63">
        <f t="shared" si="12"/>
        <v>3E-11</v>
      </c>
      <c r="AC99" s="63">
        <f t="shared" si="12"/>
        <v>3E-11</v>
      </c>
      <c r="AD99" s="63">
        <f t="shared" si="12"/>
        <v>3E-11</v>
      </c>
      <c r="AE99" s="63">
        <f t="shared" si="12"/>
        <v>3E-11</v>
      </c>
      <c r="AF99" s="63">
        <f t="shared" si="12"/>
        <v>3E-11</v>
      </c>
      <c r="AG99" s="63">
        <f t="shared" si="12"/>
        <v>3E-11</v>
      </c>
      <c r="AH99" s="63">
        <f t="shared" si="12"/>
        <v>3E-11</v>
      </c>
      <c r="AI99" s="63">
        <f t="shared" si="12"/>
        <v>3E-11</v>
      </c>
      <c r="AJ99" s="63">
        <f t="shared" si="12"/>
        <v>3E-11</v>
      </c>
      <c r="AK99" s="63">
        <f t="shared" si="12"/>
        <v>3E-11</v>
      </c>
      <c r="AL99" s="63">
        <f t="shared" si="12"/>
        <v>3E-11</v>
      </c>
      <c r="AM99" s="63">
        <f t="shared" si="12"/>
        <v>3E-11</v>
      </c>
      <c r="AN99" s="63">
        <f t="shared" si="12"/>
        <v>3E-11</v>
      </c>
    </row>
    <row r="100" spans="1:40" ht="14.25" hidden="1" customHeight="1" x14ac:dyDescent="0.2">
      <c r="A100" s="58">
        <v>99</v>
      </c>
      <c r="B100" s="59">
        <f>LARGE(Qualifs!$H$3:$H$156,A100)</f>
        <v>9.3299999999999998E-9</v>
      </c>
      <c r="C100" s="60" t="str">
        <f>INDEX(Qualifs!$I$3:$I$156,$H100)</f>
        <v>nc</v>
      </c>
      <c r="D100" s="61" t="str">
        <f>INDEX(Qualifs!C$3:C$156,$H100)</f>
        <v/>
      </c>
      <c r="E100" s="61">
        <f>INDEX(Qualifs!E$3:E$156,$H100)</f>
        <v>0</v>
      </c>
      <c r="F100" s="62">
        <f>INDEX(Qualifs!D$3:D$156,$H100)</f>
        <v>0</v>
      </c>
      <c r="G100" s="359">
        <f>INDEX(Qualifs!G$3:G$156,$H100)</f>
        <v>3E-11</v>
      </c>
      <c r="H100" s="58">
        <f>MATCH(B100,Qualifs!$H$3:$H$156,0)</f>
        <v>91</v>
      </c>
      <c r="J100" s="63">
        <f t="shared" si="13"/>
        <v>3E-11</v>
      </c>
      <c r="K100" s="63">
        <f t="shared" si="13"/>
        <v>3E-11</v>
      </c>
      <c r="L100" s="63">
        <f t="shared" si="13"/>
        <v>3E-11</v>
      </c>
      <c r="M100" s="63">
        <f t="shared" si="13"/>
        <v>3E-11</v>
      </c>
      <c r="N100" s="63">
        <f t="shared" si="13"/>
        <v>3E-11</v>
      </c>
      <c r="O100" s="63">
        <f t="shared" si="13"/>
        <v>3E-11</v>
      </c>
      <c r="P100" s="63">
        <f t="shared" si="13"/>
        <v>3E-11</v>
      </c>
      <c r="Q100" s="63">
        <f t="shared" si="13"/>
        <v>3E-11</v>
      </c>
      <c r="R100" s="63">
        <f t="shared" si="13"/>
        <v>3E-11</v>
      </c>
      <c r="S100" s="63">
        <f t="shared" si="13"/>
        <v>3E-11</v>
      </c>
      <c r="T100" s="63">
        <f t="shared" si="13"/>
        <v>3E-11</v>
      </c>
      <c r="U100" s="63">
        <f t="shared" si="13"/>
        <v>3E-11</v>
      </c>
      <c r="V100" s="63">
        <f t="shared" si="13"/>
        <v>3E-11</v>
      </c>
      <c r="W100" s="63">
        <f t="shared" si="13"/>
        <v>3E-11</v>
      </c>
      <c r="X100" s="63">
        <f t="shared" si="13"/>
        <v>3E-11</v>
      </c>
      <c r="Y100" s="63">
        <f t="shared" si="13"/>
        <v>3E-11</v>
      </c>
      <c r="Z100" s="63">
        <f t="shared" si="12"/>
        <v>3E-11</v>
      </c>
      <c r="AA100" s="63">
        <f t="shared" si="12"/>
        <v>3E-11</v>
      </c>
      <c r="AB100" s="63">
        <f t="shared" si="12"/>
        <v>3E-11</v>
      </c>
      <c r="AC100" s="63">
        <f t="shared" si="12"/>
        <v>3E-11</v>
      </c>
      <c r="AD100" s="63">
        <f t="shared" si="12"/>
        <v>3E-11</v>
      </c>
      <c r="AE100" s="63">
        <f t="shared" si="12"/>
        <v>3E-11</v>
      </c>
      <c r="AF100" s="63">
        <f t="shared" si="12"/>
        <v>3E-11</v>
      </c>
      <c r="AG100" s="63">
        <f t="shared" si="12"/>
        <v>3E-11</v>
      </c>
      <c r="AH100" s="63">
        <f t="shared" si="12"/>
        <v>3E-11</v>
      </c>
      <c r="AI100" s="63">
        <f t="shared" si="12"/>
        <v>3E-11</v>
      </c>
      <c r="AJ100" s="63">
        <f t="shared" si="12"/>
        <v>3E-11</v>
      </c>
      <c r="AK100" s="63">
        <f t="shared" si="12"/>
        <v>3E-11</v>
      </c>
      <c r="AL100" s="63">
        <f t="shared" si="12"/>
        <v>3E-11</v>
      </c>
      <c r="AM100" s="63">
        <f t="shared" si="12"/>
        <v>3E-11</v>
      </c>
      <c r="AN100" s="63">
        <f t="shared" si="12"/>
        <v>3E-11</v>
      </c>
    </row>
    <row r="101" spans="1:40" ht="14.25" hidden="1" customHeight="1" x14ac:dyDescent="0.2">
      <c r="A101" s="58">
        <v>100</v>
      </c>
      <c r="B101" s="59">
        <f>LARGE(Qualifs!$H$3:$H$156,A101)</f>
        <v>9.2299999999999989E-9</v>
      </c>
      <c r="C101" s="60" t="str">
        <f>INDEX(Qualifs!$I$3:$I$156,$H101)</f>
        <v>nc</v>
      </c>
      <c r="D101" s="61" t="str">
        <f>INDEX(Qualifs!C$3:C$156,$H101)</f>
        <v/>
      </c>
      <c r="E101" s="61">
        <f>INDEX(Qualifs!E$3:E$156,$H101)</f>
        <v>0</v>
      </c>
      <c r="F101" s="62">
        <f>INDEX(Qualifs!D$3:D$156,$H101)</f>
        <v>0</v>
      </c>
      <c r="G101" s="359">
        <f>INDEX(Qualifs!G$3:G$156,$H101)</f>
        <v>3E-11</v>
      </c>
      <c r="H101" s="58">
        <f>MATCH(B101,Qualifs!$H$3:$H$156,0)</f>
        <v>90</v>
      </c>
      <c r="J101" s="63">
        <f t="shared" si="13"/>
        <v>3E-11</v>
      </c>
      <c r="K101" s="63">
        <f t="shared" si="13"/>
        <v>3E-11</v>
      </c>
      <c r="L101" s="63">
        <f t="shared" si="13"/>
        <v>3E-11</v>
      </c>
      <c r="M101" s="63">
        <f t="shared" si="13"/>
        <v>3E-11</v>
      </c>
      <c r="N101" s="63">
        <f t="shared" si="13"/>
        <v>3E-11</v>
      </c>
      <c r="O101" s="63">
        <f t="shared" si="13"/>
        <v>3E-11</v>
      </c>
      <c r="P101" s="63">
        <f t="shared" si="13"/>
        <v>3E-11</v>
      </c>
      <c r="Q101" s="63">
        <f t="shared" si="13"/>
        <v>3E-11</v>
      </c>
      <c r="R101" s="63">
        <f t="shared" si="13"/>
        <v>3E-11</v>
      </c>
      <c r="S101" s="63">
        <f t="shared" si="13"/>
        <v>3E-11</v>
      </c>
      <c r="T101" s="63">
        <f t="shared" si="13"/>
        <v>3E-11</v>
      </c>
      <c r="U101" s="63">
        <f t="shared" si="13"/>
        <v>3E-11</v>
      </c>
      <c r="V101" s="63">
        <f t="shared" si="13"/>
        <v>3E-11</v>
      </c>
      <c r="W101" s="63">
        <f t="shared" si="13"/>
        <v>3E-11</v>
      </c>
      <c r="X101" s="63">
        <f t="shared" si="13"/>
        <v>3E-11</v>
      </c>
      <c r="Y101" s="63">
        <f t="shared" si="13"/>
        <v>3E-11</v>
      </c>
      <c r="Z101" s="63">
        <f t="shared" si="12"/>
        <v>3E-11</v>
      </c>
      <c r="AA101" s="63">
        <f t="shared" si="12"/>
        <v>3E-11</v>
      </c>
      <c r="AB101" s="63">
        <f t="shared" si="12"/>
        <v>3E-11</v>
      </c>
      <c r="AC101" s="63">
        <f t="shared" si="12"/>
        <v>3E-11</v>
      </c>
      <c r="AD101" s="63">
        <f t="shared" si="12"/>
        <v>3E-11</v>
      </c>
      <c r="AE101" s="63">
        <f t="shared" si="12"/>
        <v>3E-11</v>
      </c>
      <c r="AF101" s="63">
        <f t="shared" si="12"/>
        <v>3E-11</v>
      </c>
      <c r="AG101" s="63">
        <f t="shared" si="12"/>
        <v>3E-11</v>
      </c>
      <c r="AH101" s="63">
        <f t="shared" si="12"/>
        <v>3E-11</v>
      </c>
      <c r="AI101" s="63">
        <f t="shared" si="12"/>
        <v>3E-11</v>
      </c>
      <c r="AJ101" s="63">
        <f t="shared" si="12"/>
        <v>3E-11</v>
      </c>
      <c r="AK101" s="63">
        <f t="shared" si="12"/>
        <v>3E-11</v>
      </c>
      <c r="AL101" s="63">
        <f t="shared" si="12"/>
        <v>3E-11</v>
      </c>
      <c r="AM101" s="63">
        <f t="shared" si="12"/>
        <v>3E-11</v>
      </c>
      <c r="AN101" s="63">
        <f t="shared" si="12"/>
        <v>3E-11</v>
      </c>
    </row>
    <row r="102" spans="1:40" ht="14.25" hidden="1" customHeight="1" x14ac:dyDescent="0.2">
      <c r="A102" s="58">
        <v>101</v>
      </c>
      <c r="B102" s="59">
        <f>LARGE(Qualifs!$H$3:$H$156,A102)</f>
        <v>9.1299999999999997E-9</v>
      </c>
      <c r="C102" s="60" t="str">
        <f>INDEX(Qualifs!$I$3:$I$156,$H102)</f>
        <v>nc</v>
      </c>
      <c r="D102" s="61" t="str">
        <f>INDEX(Qualifs!C$3:C$156,$H102)</f>
        <v/>
      </c>
      <c r="E102" s="61">
        <f>INDEX(Qualifs!E$3:E$156,$H102)</f>
        <v>0</v>
      </c>
      <c r="F102" s="62">
        <f>INDEX(Qualifs!D$3:D$156,$H102)</f>
        <v>0</v>
      </c>
      <c r="G102" s="359">
        <f>INDEX(Qualifs!G$3:G$156,$H102)</f>
        <v>3E-11</v>
      </c>
      <c r="H102" s="58">
        <f>MATCH(B102,Qualifs!$H$3:$H$156,0)</f>
        <v>89</v>
      </c>
      <c r="J102" s="63">
        <f t="shared" si="13"/>
        <v>3E-11</v>
      </c>
      <c r="K102" s="63">
        <f t="shared" si="13"/>
        <v>3E-11</v>
      </c>
      <c r="L102" s="63">
        <f t="shared" si="13"/>
        <v>3E-11</v>
      </c>
      <c r="M102" s="63">
        <f t="shared" si="13"/>
        <v>3E-11</v>
      </c>
      <c r="N102" s="63">
        <f t="shared" si="13"/>
        <v>3E-11</v>
      </c>
      <c r="O102" s="63">
        <f t="shared" si="13"/>
        <v>3E-11</v>
      </c>
      <c r="P102" s="63">
        <f t="shared" si="13"/>
        <v>3E-11</v>
      </c>
      <c r="Q102" s="63">
        <f t="shared" si="13"/>
        <v>3E-11</v>
      </c>
      <c r="R102" s="63">
        <f t="shared" si="13"/>
        <v>3E-11</v>
      </c>
      <c r="S102" s="63">
        <f t="shared" si="13"/>
        <v>3E-11</v>
      </c>
      <c r="T102" s="63">
        <f t="shared" si="13"/>
        <v>3E-11</v>
      </c>
      <c r="U102" s="63">
        <f t="shared" si="13"/>
        <v>3E-11</v>
      </c>
      <c r="V102" s="63">
        <f t="shared" si="13"/>
        <v>3E-11</v>
      </c>
      <c r="W102" s="63">
        <f t="shared" si="13"/>
        <v>3E-11</v>
      </c>
      <c r="X102" s="63">
        <f t="shared" si="13"/>
        <v>3E-11</v>
      </c>
      <c r="Y102" s="63">
        <f t="shared" si="13"/>
        <v>3E-11</v>
      </c>
      <c r="Z102" s="63">
        <f t="shared" si="12"/>
        <v>3E-11</v>
      </c>
      <c r="AA102" s="63">
        <f t="shared" si="12"/>
        <v>3E-11</v>
      </c>
      <c r="AB102" s="63">
        <f t="shared" si="12"/>
        <v>3E-11</v>
      </c>
      <c r="AC102" s="63">
        <f t="shared" si="12"/>
        <v>3E-11</v>
      </c>
      <c r="AD102" s="63">
        <f t="shared" si="12"/>
        <v>3E-11</v>
      </c>
      <c r="AE102" s="63">
        <f t="shared" si="12"/>
        <v>3E-11</v>
      </c>
      <c r="AF102" s="63">
        <f t="shared" si="12"/>
        <v>3E-11</v>
      </c>
      <c r="AG102" s="63">
        <f t="shared" si="12"/>
        <v>3E-11</v>
      </c>
      <c r="AH102" s="63">
        <f t="shared" si="12"/>
        <v>3E-11</v>
      </c>
      <c r="AI102" s="63">
        <f t="shared" si="12"/>
        <v>3E-11</v>
      </c>
      <c r="AJ102" s="63">
        <f t="shared" si="12"/>
        <v>3E-11</v>
      </c>
      <c r="AK102" s="63">
        <f t="shared" si="12"/>
        <v>3E-11</v>
      </c>
      <c r="AL102" s="63">
        <f t="shared" si="12"/>
        <v>3E-11</v>
      </c>
      <c r="AM102" s="63">
        <f t="shared" si="12"/>
        <v>3E-11</v>
      </c>
      <c r="AN102" s="63">
        <f t="shared" si="12"/>
        <v>3E-11</v>
      </c>
    </row>
    <row r="103" spans="1:40" ht="14.25" hidden="1" customHeight="1" x14ac:dyDescent="0.2">
      <c r="A103" s="58">
        <v>102</v>
      </c>
      <c r="B103" s="59">
        <f>LARGE(Qualifs!$H$3:$H$156,A103)</f>
        <v>9.0299999999999988E-9</v>
      </c>
      <c r="C103" s="60" t="str">
        <f>INDEX(Qualifs!$I$3:$I$156,$H103)</f>
        <v>nc</v>
      </c>
      <c r="D103" s="61" t="str">
        <f>INDEX(Qualifs!C$3:C$156,$H103)</f>
        <v/>
      </c>
      <c r="E103" s="61">
        <f>INDEX(Qualifs!E$3:E$156,$H103)</f>
        <v>0</v>
      </c>
      <c r="F103" s="62">
        <f>INDEX(Qualifs!D$3:D$156,$H103)</f>
        <v>0</v>
      </c>
      <c r="G103" s="359">
        <f>INDEX(Qualifs!G$3:G$156,$H103)</f>
        <v>3E-11</v>
      </c>
      <c r="H103" s="58">
        <f>MATCH(B103,Qualifs!$H$3:$H$156,0)</f>
        <v>88</v>
      </c>
      <c r="J103" s="63">
        <f t="shared" si="13"/>
        <v>3E-11</v>
      </c>
      <c r="K103" s="63">
        <f t="shared" si="13"/>
        <v>3E-11</v>
      </c>
      <c r="L103" s="63">
        <f t="shared" si="13"/>
        <v>3E-11</v>
      </c>
      <c r="M103" s="63">
        <f t="shared" si="13"/>
        <v>3E-11</v>
      </c>
      <c r="N103" s="63">
        <f t="shared" si="13"/>
        <v>3E-11</v>
      </c>
      <c r="O103" s="63">
        <f t="shared" si="13"/>
        <v>3E-11</v>
      </c>
      <c r="P103" s="63">
        <f t="shared" si="13"/>
        <v>3E-11</v>
      </c>
      <c r="Q103" s="63">
        <f t="shared" si="13"/>
        <v>3E-11</v>
      </c>
      <c r="R103" s="63">
        <f t="shared" si="13"/>
        <v>3E-11</v>
      </c>
      <c r="S103" s="63">
        <f t="shared" si="13"/>
        <v>3E-11</v>
      </c>
      <c r="T103" s="63">
        <f t="shared" si="13"/>
        <v>3E-11</v>
      </c>
      <c r="U103" s="63">
        <f t="shared" si="13"/>
        <v>3E-11</v>
      </c>
      <c r="V103" s="63">
        <f t="shared" si="13"/>
        <v>3E-11</v>
      </c>
      <c r="W103" s="63">
        <f t="shared" si="13"/>
        <v>3E-11</v>
      </c>
      <c r="X103" s="63">
        <f t="shared" si="13"/>
        <v>3E-11</v>
      </c>
      <c r="Y103" s="63">
        <f t="shared" si="13"/>
        <v>3E-11</v>
      </c>
      <c r="Z103" s="63">
        <f t="shared" si="12"/>
        <v>3E-11</v>
      </c>
      <c r="AA103" s="63">
        <f t="shared" si="12"/>
        <v>3E-11</v>
      </c>
      <c r="AB103" s="63">
        <f t="shared" si="12"/>
        <v>3E-11</v>
      </c>
      <c r="AC103" s="63">
        <f t="shared" si="12"/>
        <v>3E-11</v>
      </c>
      <c r="AD103" s="63">
        <f t="shared" si="12"/>
        <v>3E-11</v>
      </c>
      <c r="AE103" s="63">
        <f t="shared" si="12"/>
        <v>3E-11</v>
      </c>
      <c r="AF103" s="63">
        <f t="shared" si="12"/>
        <v>3E-11</v>
      </c>
      <c r="AG103" s="63">
        <f t="shared" si="12"/>
        <v>3E-11</v>
      </c>
      <c r="AH103" s="63">
        <f t="shared" si="12"/>
        <v>3E-11</v>
      </c>
      <c r="AI103" s="63">
        <f t="shared" si="12"/>
        <v>3E-11</v>
      </c>
      <c r="AJ103" s="63">
        <f t="shared" si="12"/>
        <v>3E-11</v>
      </c>
      <c r="AK103" s="63">
        <f t="shared" si="12"/>
        <v>3E-11</v>
      </c>
      <c r="AL103" s="63">
        <f t="shared" si="12"/>
        <v>3E-11</v>
      </c>
      <c r="AM103" s="63">
        <f t="shared" si="12"/>
        <v>3E-11</v>
      </c>
      <c r="AN103" s="63">
        <f t="shared" si="12"/>
        <v>3E-11</v>
      </c>
    </row>
    <row r="104" spans="1:40" ht="14.25" hidden="1" customHeight="1" x14ac:dyDescent="0.2">
      <c r="A104" s="58">
        <v>103</v>
      </c>
      <c r="B104" s="59">
        <f>LARGE(Qualifs!$H$3:$H$156,A104)</f>
        <v>8.9299999999999996E-9</v>
      </c>
      <c r="C104" s="60" t="str">
        <f>INDEX(Qualifs!$I$3:$I$156,$H104)</f>
        <v>nc</v>
      </c>
      <c r="D104" s="61" t="str">
        <f>INDEX(Qualifs!C$3:C$156,$H104)</f>
        <v/>
      </c>
      <c r="E104" s="61">
        <f>INDEX(Qualifs!E$3:E$156,$H104)</f>
        <v>0</v>
      </c>
      <c r="F104" s="62">
        <f>INDEX(Qualifs!D$3:D$156,$H104)</f>
        <v>0</v>
      </c>
      <c r="G104" s="359">
        <f>INDEX(Qualifs!G$3:G$156,$H104)</f>
        <v>3E-11</v>
      </c>
      <c r="H104" s="58">
        <f>MATCH(B104,Qualifs!$H$3:$H$156,0)</f>
        <v>87</v>
      </c>
      <c r="J104" s="63">
        <f t="shared" si="13"/>
        <v>3E-11</v>
      </c>
      <c r="K104" s="63">
        <f t="shared" si="13"/>
        <v>3E-11</v>
      </c>
      <c r="L104" s="63">
        <f t="shared" si="13"/>
        <v>3E-11</v>
      </c>
      <c r="M104" s="63">
        <f t="shared" si="13"/>
        <v>3E-11</v>
      </c>
      <c r="N104" s="63">
        <f t="shared" si="13"/>
        <v>3E-11</v>
      </c>
      <c r="O104" s="63">
        <f t="shared" si="13"/>
        <v>3E-11</v>
      </c>
      <c r="P104" s="63">
        <f t="shared" si="13"/>
        <v>3E-11</v>
      </c>
      <c r="Q104" s="63">
        <f t="shared" si="13"/>
        <v>3E-11</v>
      </c>
      <c r="R104" s="63">
        <f t="shared" si="13"/>
        <v>3E-11</v>
      </c>
      <c r="S104" s="63">
        <f t="shared" si="13"/>
        <v>3E-11</v>
      </c>
      <c r="T104" s="63">
        <f t="shared" si="13"/>
        <v>3E-11</v>
      </c>
      <c r="U104" s="63">
        <f t="shared" si="13"/>
        <v>3E-11</v>
      </c>
      <c r="V104" s="63">
        <f t="shared" si="13"/>
        <v>3E-11</v>
      </c>
      <c r="W104" s="63">
        <f t="shared" si="13"/>
        <v>3E-11</v>
      </c>
      <c r="X104" s="63">
        <f t="shared" si="13"/>
        <v>3E-11</v>
      </c>
      <c r="Y104" s="63">
        <f t="shared" si="13"/>
        <v>3E-11</v>
      </c>
      <c r="Z104" s="63">
        <f t="shared" si="12"/>
        <v>3E-11</v>
      </c>
      <c r="AA104" s="63">
        <f t="shared" si="12"/>
        <v>3E-11</v>
      </c>
      <c r="AB104" s="63">
        <f t="shared" si="12"/>
        <v>3E-11</v>
      </c>
      <c r="AC104" s="63">
        <f t="shared" si="12"/>
        <v>3E-11</v>
      </c>
      <c r="AD104" s="63">
        <f t="shared" si="12"/>
        <v>3E-11</v>
      </c>
      <c r="AE104" s="63">
        <f t="shared" si="12"/>
        <v>3E-11</v>
      </c>
      <c r="AF104" s="63">
        <f t="shared" si="12"/>
        <v>3E-11</v>
      </c>
      <c r="AG104" s="63">
        <f t="shared" si="12"/>
        <v>3E-11</v>
      </c>
      <c r="AH104" s="63">
        <f t="shared" si="12"/>
        <v>3E-11</v>
      </c>
      <c r="AI104" s="63">
        <f t="shared" si="12"/>
        <v>3E-11</v>
      </c>
      <c r="AJ104" s="63">
        <f t="shared" si="12"/>
        <v>3E-11</v>
      </c>
      <c r="AK104" s="63">
        <f t="shared" si="12"/>
        <v>3E-11</v>
      </c>
      <c r="AL104" s="63">
        <f t="shared" si="12"/>
        <v>3E-11</v>
      </c>
      <c r="AM104" s="63">
        <f t="shared" si="12"/>
        <v>3E-11</v>
      </c>
      <c r="AN104" s="63">
        <f t="shared" si="12"/>
        <v>3E-11</v>
      </c>
    </row>
    <row r="105" spans="1:40" ht="14.25" hidden="1" customHeight="1" x14ac:dyDescent="0.2">
      <c r="A105" s="58">
        <v>104</v>
      </c>
      <c r="B105" s="59">
        <f>LARGE(Qualifs!$H$3:$H$156,A105)</f>
        <v>8.8299999999999987E-9</v>
      </c>
      <c r="C105" s="60" t="str">
        <f>INDEX(Qualifs!$I$3:$I$156,$H105)</f>
        <v>nc</v>
      </c>
      <c r="D105" s="61" t="str">
        <f>INDEX(Qualifs!C$3:C$156,$H105)</f>
        <v/>
      </c>
      <c r="E105" s="61">
        <f>INDEX(Qualifs!E$3:E$156,$H105)</f>
        <v>0</v>
      </c>
      <c r="F105" s="62">
        <f>INDEX(Qualifs!D$3:D$156,$H105)</f>
        <v>0</v>
      </c>
      <c r="G105" s="359">
        <f>INDEX(Qualifs!G$3:G$156,$H105)</f>
        <v>3E-11</v>
      </c>
      <c r="H105" s="58">
        <f>MATCH(B105,Qualifs!$H$3:$H$156,0)</f>
        <v>86</v>
      </c>
      <c r="J105" s="63">
        <f t="shared" si="13"/>
        <v>3E-11</v>
      </c>
      <c r="K105" s="63">
        <f t="shared" si="13"/>
        <v>3E-11</v>
      </c>
      <c r="L105" s="63">
        <f t="shared" si="13"/>
        <v>3E-11</v>
      </c>
      <c r="M105" s="63">
        <f t="shared" si="13"/>
        <v>3E-11</v>
      </c>
      <c r="N105" s="63">
        <f t="shared" si="13"/>
        <v>3E-11</v>
      </c>
      <c r="O105" s="63">
        <f t="shared" si="13"/>
        <v>3E-11</v>
      </c>
      <c r="P105" s="63">
        <f t="shared" si="13"/>
        <v>3E-11</v>
      </c>
      <c r="Q105" s="63">
        <f t="shared" si="13"/>
        <v>3E-11</v>
      </c>
      <c r="R105" s="63">
        <f t="shared" si="13"/>
        <v>3E-11</v>
      </c>
      <c r="S105" s="63">
        <f t="shared" si="13"/>
        <v>3E-11</v>
      </c>
      <c r="T105" s="63">
        <f t="shared" si="13"/>
        <v>3E-11</v>
      </c>
      <c r="U105" s="63">
        <f t="shared" si="13"/>
        <v>3E-11</v>
      </c>
      <c r="V105" s="63">
        <f t="shared" si="13"/>
        <v>3E-11</v>
      </c>
      <c r="W105" s="63">
        <f t="shared" si="13"/>
        <v>3E-11</v>
      </c>
      <c r="X105" s="63">
        <f t="shared" si="13"/>
        <v>3E-11</v>
      </c>
      <c r="Y105" s="63">
        <f t="shared" si="13"/>
        <v>3E-11</v>
      </c>
      <c r="Z105" s="63">
        <f t="shared" si="12"/>
        <v>3E-11</v>
      </c>
      <c r="AA105" s="63">
        <f t="shared" si="12"/>
        <v>3E-11</v>
      </c>
      <c r="AB105" s="63">
        <f t="shared" si="12"/>
        <v>3E-11</v>
      </c>
      <c r="AC105" s="63">
        <f t="shared" si="12"/>
        <v>3E-11</v>
      </c>
      <c r="AD105" s="63">
        <f t="shared" si="12"/>
        <v>3E-11</v>
      </c>
      <c r="AE105" s="63">
        <f t="shared" si="12"/>
        <v>3E-11</v>
      </c>
      <c r="AF105" s="63">
        <f t="shared" si="12"/>
        <v>3E-11</v>
      </c>
      <c r="AG105" s="63">
        <f t="shared" si="12"/>
        <v>3E-11</v>
      </c>
      <c r="AH105" s="63">
        <f t="shared" si="12"/>
        <v>3E-11</v>
      </c>
      <c r="AI105" s="63">
        <f t="shared" si="12"/>
        <v>3E-11</v>
      </c>
      <c r="AJ105" s="63">
        <f t="shared" si="12"/>
        <v>3E-11</v>
      </c>
      <c r="AK105" s="63">
        <f t="shared" si="12"/>
        <v>3E-11</v>
      </c>
      <c r="AL105" s="63">
        <f t="shared" si="12"/>
        <v>3E-11</v>
      </c>
      <c r="AM105" s="63">
        <f t="shared" si="12"/>
        <v>3E-11</v>
      </c>
      <c r="AN105" s="63">
        <f t="shared" si="12"/>
        <v>3E-11</v>
      </c>
    </row>
    <row r="106" spans="1:40" ht="14.25" hidden="1" customHeight="1" x14ac:dyDescent="0.2">
      <c r="A106" s="58">
        <v>105</v>
      </c>
      <c r="B106" s="59">
        <f>LARGE(Qualifs!$H$3:$H$156,A106)</f>
        <v>8.7299999999999994E-9</v>
      </c>
      <c r="C106" s="60" t="str">
        <f>INDEX(Qualifs!$I$3:$I$156,$H106)</f>
        <v>nc</v>
      </c>
      <c r="D106" s="61" t="str">
        <f>INDEX(Qualifs!C$3:C$156,$H106)</f>
        <v/>
      </c>
      <c r="E106" s="61">
        <f>INDEX(Qualifs!E$3:E$156,$H106)</f>
        <v>0</v>
      </c>
      <c r="F106" s="62">
        <f>INDEX(Qualifs!D$3:D$156,$H106)</f>
        <v>0</v>
      </c>
      <c r="G106" s="359">
        <f>INDEX(Qualifs!G$3:G$156,$H106)</f>
        <v>3E-11</v>
      </c>
      <c r="H106" s="58">
        <f>MATCH(B106,Qualifs!$H$3:$H$156,0)</f>
        <v>85</v>
      </c>
      <c r="J106" s="63">
        <f t="shared" si="13"/>
        <v>3E-11</v>
      </c>
      <c r="K106" s="63">
        <f t="shared" si="13"/>
        <v>3E-11</v>
      </c>
      <c r="L106" s="63">
        <f t="shared" si="13"/>
        <v>3E-11</v>
      </c>
      <c r="M106" s="63">
        <f t="shared" si="13"/>
        <v>3E-11</v>
      </c>
      <c r="N106" s="63">
        <f t="shared" si="13"/>
        <v>3E-11</v>
      </c>
      <c r="O106" s="63">
        <f t="shared" si="13"/>
        <v>3E-11</v>
      </c>
      <c r="P106" s="63">
        <f t="shared" si="13"/>
        <v>3E-11</v>
      </c>
      <c r="Q106" s="63">
        <f t="shared" si="13"/>
        <v>3E-11</v>
      </c>
      <c r="R106" s="63">
        <f t="shared" si="13"/>
        <v>3E-11</v>
      </c>
      <c r="S106" s="63">
        <f t="shared" si="13"/>
        <v>3E-11</v>
      </c>
      <c r="T106" s="63">
        <f t="shared" si="13"/>
        <v>3E-11</v>
      </c>
      <c r="U106" s="63">
        <f t="shared" si="13"/>
        <v>3E-11</v>
      </c>
      <c r="V106" s="63">
        <f t="shared" si="13"/>
        <v>3E-11</v>
      </c>
      <c r="W106" s="63">
        <f t="shared" si="13"/>
        <v>3E-11</v>
      </c>
      <c r="X106" s="63">
        <f t="shared" si="13"/>
        <v>3E-11</v>
      </c>
      <c r="Y106" s="63">
        <f t="shared" si="13"/>
        <v>3E-11</v>
      </c>
      <c r="Z106" s="63">
        <f t="shared" si="12"/>
        <v>3E-11</v>
      </c>
      <c r="AA106" s="63">
        <f t="shared" si="12"/>
        <v>3E-11</v>
      </c>
      <c r="AB106" s="63">
        <f t="shared" si="12"/>
        <v>3E-11</v>
      </c>
      <c r="AC106" s="63">
        <f t="shared" si="12"/>
        <v>3E-11</v>
      </c>
      <c r="AD106" s="63">
        <f t="shared" si="12"/>
        <v>3E-11</v>
      </c>
      <c r="AE106" s="63">
        <f t="shared" si="12"/>
        <v>3E-11</v>
      </c>
      <c r="AF106" s="63">
        <f t="shared" si="12"/>
        <v>3E-11</v>
      </c>
      <c r="AG106" s="63">
        <f t="shared" si="12"/>
        <v>3E-11</v>
      </c>
      <c r="AH106" s="63">
        <f t="shared" si="12"/>
        <v>3E-11</v>
      </c>
      <c r="AI106" s="63">
        <f t="shared" si="12"/>
        <v>3E-11</v>
      </c>
      <c r="AJ106" s="63">
        <f t="shared" si="12"/>
        <v>3E-11</v>
      </c>
      <c r="AK106" s="63">
        <f t="shared" si="12"/>
        <v>3E-11</v>
      </c>
      <c r="AL106" s="63">
        <f t="shared" si="12"/>
        <v>3E-11</v>
      </c>
      <c r="AM106" s="63">
        <f t="shared" si="12"/>
        <v>3E-11</v>
      </c>
      <c r="AN106" s="63">
        <f t="shared" si="12"/>
        <v>3E-11</v>
      </c>
    </row>
    <row r="107" spans="1:40" ht="14.25" hidden="1" customHeight="1" x14ac:dyDescent="0.2">
      <c r="A107" s="58">
        <v>106</v>
      </c>
      <c r="B107" s="59">
        <f>LARGE(Qualifs!$H$3:$H$156,A107)</f>
        <v>8.6299999999999985E-9</v>
      </c>
      <c r="C107" s="60" t="str">
        <f>INDEX(Qualifs!$I$3:$I$156,$H107)</f>
        <v>nc</v>
      </c>
      <c r="D107" s="61" t="str">
        <f>INDEX(Qualifs!C$3:C$156,$H107)</f>
        <v/>
      </c>
      <c r="E107" s="61">
        <f>INDEX(Qualifs!E$3:E$156,$H107)</f>
        <v>0</v>
      </c>
      <c r="F107" s="62">
        <f>INDEX(Qualifs!D$3:D$156,$H107)</f>
        <v>0</v>
      </c>
      <c r="G107" s="359">
        <f>INDEX(Qualifs!G$3:G$156,$H107)</f>
        <v>3E-11</v>
      </c>
      <c r="H107" s="58">
        <f>MATCH(B107,Qualifs!$H$3:$H$156,0)</f>
        <v>84</v>
      </c>
      <c r="J107" s="63">
        <f t="shared" si="13"/>
        <v>3E-11</v>
      </c>
      <c r="K107" s="63">
        <f t="shared" si="13"/>
        <v>3E-11</v>
      </c>
      <c r="L107" s="63">
        <f t="shared" si="13"/>
        <v>3E-11</v>
      </c>
      <c r="M107" s="63">
        <f t="shared" si="13"/>
        <v>3E-11</v>
      </c>
      <c r="N107" s="63">
        <f t="shared" si="13"/>
        <v>3E-11</v>
      </c>
      <c r="O107" s="63">
        <f t="shared" si="13"/>
        <v>3E-11</v>
      </c>
      <c r="P107" s="63">
        <f t="shared" si="13"/>
        <v>3E-11</v>
      </c>
      <c r="Q107" s="63">
        <f t="shared" si="13"/>
        <v>3E-11</v>
      </c>
      <c r="R107" s="63">
        <f t="shared" si="13"/>
        <v>3E-11</v>
      </c>
      <c r="S107" s="63">
        <f t="shared" si="13"/>
        <v>3E-11</v>
      </c>
      <c r="T107" s="63">
        <f t="shared" si="13"/>
        <v>3E-11</v>
      </c>
      <c r="U107" s="63">
        <f t="shared" si="13"/>
        <v>3E-11</v>
      </c>
      <c r="V107" s="63">
        <f t="shared" si="13"/>
        <v>3E-11</v>
      </c>
      <c r="W107" s="63">
        <f t="shared" si="13"/>
        <v>3E-11</v>
      </c>
      <c r="X107" s="63">
        <f t="shared" si="13"/>
        <v>3E-11</v>
      </c>
      <c r="Y107" s="63">
        <f t="shared" si="13"/>
        <v>3E-11</v>
      </c>
      <c r="Z107" s="63">
        <f t="shared" si="12"/>
        <v>3E-11</v>
      </c>
      <c r="AA107" s="63">
        <f t="shared" si="12"/>
        <v>3E-11</v>
      </c>
      <c r="AB107" s="63">
        <f t="shared" si="12"/>
        <v>3E-11</v>
      </c>
      <c r="AC107" s="63">
        <f t="shared" si="12"/>
        <v>3E-11</v>
      </c>
      <c r="AD107" s="63">
        <f t="shared" si="12"/>
        <v>3E-11</v>
      </c>
      <c r="AE107" s="63">
        <f t="shared" si="12"/>
        <v>3E-11</v>
      </c>
      <c r="AF107" s="63">
        <f t="shared" si="12"/>
        <v>3E-11</v>
      </c>
      <c r="AG107" s="63">
        <f t="shared" si="12"/>
        <v>3E-11</v>
      </c>
      <c r="AH107" s="63">
        <f t="shared" si="12"/>
        <v>3E-11</v>
      </c>
      <c r="AI107" s="63">
        <f t="shared" si="12"/>
        <v>3E-11</v>
      </c>
      <c r="AJ107" s="63">
        <f t="shared" si="12"/>
        <v>3E-11</v>
      </c>
      <c r="AK107" s="63">
        <f t="shared" si="12"/>
        <v>3E-11</v>
      </c>
      <c r="AL107" s="63">
        <f t="shared" si="12"/>
        <v>3E-11</v>
      </c>
      <c r="AM107" s="63">
        <f t="shared" si="12"/>
        <v>3E-11</v>
      </c>
      <c r="AN107" s="63">
        <f t="shared" si="12"/>
        <v>3E-11</v>
      </c>
    </row>
    <row r="108" spans="1:40" ht="14.25" hidden="1" customHeight="1" x14ac:dyDescent="0.2">
      <c r="A108" s="58">
        <v>107</v>
      </c>
      <c r="B108" s="59">
        <f>LARGE(Qualifs!$H$3:$H$156,A108)</f>
        <v>8.5299999999999993E-9</v>
      </c>
      <c r="C108" s="60" t="str">
        <f>INDEX(Qualifs!$I$3:$I$156,$H108)</f>
        <v>nc</v>
      </c>
      <c r="D108" s="61" t="str">
        <f>INDEX(Qualifs!C$3:C$156,$H108)</f>
        <v/>
      </c>
      <c r="E108" s="61">
        <f>INDEX(Qualifs!E$3:E$156,$H108)</f>
        <v>0</v>
      </c>
      <c r="F108" s="62">
        <f>INDEX(Qualifs!D$3:D$156,$H108)</f>
        <v>0</v>
      </c>
      <c r="G108" s="359">
        <f>INDEX(Qualifs!G$3:G$156,$H108)</f>
        <v>3E-11</v>
      </c>
      <c r="H108" s="58">
        <f>MATCH(B108,Qualifs!$H$3:$H$156,0)</f>
        <v>83</v>
      </c>
      <c r="J108" s="63">
        <f t="shared" si="13"/>
        <v>3E-11</v>
      </c>
      <c r="K108" s="63">
        <f t="shared" si="13"/>
        <v>3E-11</v>
      </c>
      <c r="L108" s="63">
        <f t="shared" si="13"/>
        <v>3E-11</v>
      </c>
      <c r="M108" s="63">
        <f t="shared" si="13"/>
        <v>3E-11</v>
      </c>
      <c r="N108" s="63">
        <f t="shared" si="13"/>
        <v>3E-11</v>
      </c>
      <c r="O108" s="63">
        <f t="shared" si="13"/>
        <v>3E-11</v>
      </c>
      <c r="P108" s="63">
        <f t="shared" si="13"/>
        <v>3E-11</v>
      </c>
      <c r="Q108" s="63">
        <f t="shared" si="13"/>
        <v>3E-11</v>
      </c>
      <c r="R108" s="63">
        <f t="shared" si="13"/>
        <v>3E-11</v>
      </c>
      <c r="S108" s="63">
        <f t="shared" si="13"/>
        <v>3E-11</v>
      </c>
      <c r="T108" s="63">
        <f t="shared" si="13"/>
        <v>3E-11</v>
      </c>
      <c r="U108" s="63">
        <f t="shared" si="13"/>
        <v>3E-11</v>
      </c>
      <c r="V108" s="63">
        <f t="shared" si="13"/>
        <v>3E-11</v>
      </c>
      <c r="W108" s="63">
        <f t="shared" si="13"/>
        <v>3E-11</v>
      </c>
      <c r="X108" s="63">
        <f t="shared" si="13"/>
        <v>3E-11</v>
      </c>
      <c r="Y108" s="63">
        <f t="shared" si="13"/>
        <v>3E-11</v>
      </c>
      <c r="Z108" s="63">
        <f t="shared" si="12"/>
        <v>3E-11</v>
      </c>
      <c r="AA108" s="63">
        <f t="shared" si="12"/>
        <v>3E-11</v>
      </c>
      <c r="AB108" s="63">
        <f t="shared" si="12"/>
        <v>3E-11</v>
      </c>
      <c r="AC108" s="63">
        <f t="shared" si="12"/>
        <v>3E-11</v>
      </c>
      <c r="AD108" s="63">
        <f t="shared" si="12"/>
        <v>3E-11</v>
      </c>
      <c r="AE108" s="63">
        <f t="shared" si="12"/>
        <v>3E-11</v>
      </c>
      <c r="AF108" s="63">
        <f t="shared" si="12"/>
        <v>3E-11</v>
      </c>
      <c r="AG108" s="63">
        <f t="shared" si="12"/>
        <v>3E-11</v>
      </c>
      <c r="AH108" s="63">
        <f t="shared" si="12"/>
        <v>3E-11</v>
      </c>
      <c r="AI108" s="63">
        <f t="shared" si="12"/>
        <v>3E-11</v>
      </c>
      <c r="AJ108" s="63">
        <f t="shared" si="12"/>
        <v>3E-11</v>
      </c>
      <c r="AK108" s="63">
        <f t="shared" si="12"/>
        <v>3E-11</v>
      </c>
      <c r="AL108" s="63">
        <f t="shared" si="12"/>
        <v>3E-11</v>
      </c>
      <c r="AM108" s="63">
        <f t="shared" si="12"/>
        <v>3E-11</v>
      </c>
      <c r="AN108" s="63">
        <f t="shared" si="12"/>
        <v>3E-11</v>
      </c>
    </row>
    <row r="109" spans="1:40" ht="14.25" hidden="1" customHeight="1" x14ac:dyDescent="0.2">
      <c r="A109" s="58">
        <v>108</v>
      </c>
      <c r="B109" s="59">
        <f>LARGE(Qualifs!$H$3:$H$156,A109)</f>
        <v>8.43E-9</v>
      </c>
      <c r="C109" s="60" t="str">
        <f>INDEX(Qualifs!$I$3:$I$156,$H109)</f>
        <v>nc</v>
      </c>
      <c r="D109" s="61" t="str">
        <f>INDEX(Qualifs!C$3:C$156,$H109)</f>
        <v/>
      </c>
      <c r="E109" s="61">
        <f>INDEX(Qualifs!E$3:E$156,$H109)</f>
        <v>0</v>
      </c>
      <c r="F109" s="62">
        <f>INDEX(Qualifs!D$3:D$156,$H109)</f>
        <v>0</v>
      </c>
      <c r="G109" s="359">
        <f>INDEX(Qualifs!G$3:G$156,$H109)</f>
        <v>3E-11</v>
      </c>
      <c r="H109" s="58">
        <f>MATCH(B109,Qualifs!$H$3:$H$156,0)</f>
        <v>82</v>
      </c>
      <c r="J109" s="63">
        <f t="shared" si="13"/>
        <v>3E-11</v>
      </c>
      <c r="K109" s="63">
        <f t="shared" si="13"/>
        <v>3E-11</v>
      </c>
      <c r="L109" s="63">
        <f t="shared" si="13"/>
        <v>3E-11</v>
      </c>
      <c r="M109" s="63">
        <f t="shared" si="13"/>
        <v>3E-11</v>
      </c>
      <c r="N109" s="63">
        <f t="shared" si="13"/>
        <v>3E-11</v>
      </c>
      <c r="O109" s="63">
        <f t="shared" si="13"/>
        <v>3E-11</v>
      </c>
      <c r="P109" s="63">
        <f t="shared" si="13"/>
        <v>3E-11</v>
      </c>
      <c r="Q109" s="63">
        <f t="shared" si="13"/>
        <v>3E-11</v>
      </c>
      <c r="R109" s="63">
        <f t="shared" si="13"/>
        <v>3E-11</v>
      </c>
      <c r="S109" s="63">
        <f t="shared" si="13"/>
        <v>3E-11</v>
      </c>
      <c r="T109" s="63">
        <f t="shared" si="13"/>
        <v>3E-11</v>
      </c>
      <c r="U109" s="63">
        <f t="shared" si="13"/>
        <v>3E-11</v>
      </c>
      <c r="V109" s="63">
        <f t="shared" si="13"/>
        <v>3E-11</v>
      </c>
      <c r="W109" s="63">
        <f t="shared" si="13"/>
        <v>3E-11</v>
      </c>
      <c r="X109" s="63">
        <f t="shared" si="13"/>
        <v>3E-11</v>
      </c>
      <c r="Y109" s="63">
        <f t="shared" si="13"/>
        <v>3E-11</v>
      </c>
      <c r="Z109" s="63">
        <f t="shared" si="12"/>
        <v>3E-11</v>
      </c>
      <c r="AA109" s="63">
        <f t="shared" si="12"/>
        <v>3E-11</v>
      </c>
      <c r="AB109" s="63">
        <f t="shared" si="12"/>
        <v>3E-11</v>
      </c>
      <c r="AC109" s="63">
        <f t="shared" si="12"/>
        <v>3E-11</v>
      </c>
      <c r="AD109" s="63">
        <f t="shared" si="12"/>
        <v>3E-11</v>
      </c>
      <c r="AE109" s="63">
        <f t="shared" si="12"/>
        <v>3E-11</v>
      </c>
      <c r="AF109" s="63">
        <f t="shared" si="12"/>
        <v>3E-11</v>
      </c>
      <c r="AG109" s="63">
        <f t="shared" si="12"/>
        <v>3E-11</v>
      </c>
      <c r="AH109" s="63">
        <f t="shared" si="12"/>
        <v>3E-11</v>
      </c>
      <c r="AI109" s="63">
        <f t="shared" si="12"/>
        <v>3E-11</v>
      </c>
      <c r="AJ109" s="63">
        <f t="shared" si="12"/>
        <v>3E-11</v>
      </c>
      <c r="AK109" s="63">
        <f t="shared" si="12"/>
        <v>3E-11</v>
      </c>
      <c r="AL109" s="63">
        <f t="shared" si="12"/>
        <v>3E-11</v>
      </c>
      <c r="AM109" s="63">
        <f t="shared" si="12"/>
        <v>3E-11</v>
      </c>
      <c r="AN109" s="63">
        <f t="shared" si="12"/>
        <v>3E-11</v>
      </c>
    </row>
    <row r="110" spans="1:40" ht="14.25" hidden="1" customHeight="1" x14ac:dyDescent="0.2">
      <c r="A110" s="58">
        <v>109</v>
      </c>
      <c r="B110" s="59">
        <f>LARGE(Qualifs!$H$3:$H$156,A110)</f>
        <v>8.3299999999999992E-9</v>
      </c>
      <c r="C110" s="60" t="str">
        <f>INDEX(Qualifs!$I$3:$I$156,$H110)</f>
        <v>nc</v>
      </c>
      <c r="D110" s="61" t="str">
        <f>INDEX(Qualifs!C$3:C$156,$H110)</f>
        <v/>
      </c>
      <c r="E110" s="61">
        <f>INDEX(Qualifs!E$3:E$156,$H110)</f>
        <v>0</v>
      </c>
      <c r="F110" s="62">
        <f>INDEX(Qualifs!D$3:D$156,$H110)</f>
        <v>0</v>
      </c>
      <c r="G110" s="359">
        <f>INDEX(Qualifs!G$3:G$156,$H110)</f>
        <v>3E-11</v>
      </c>
      <c r="H110" s="58">
        <f>MATCH(B110,Qualifs!$H$3:$H$156,0)</f>
        <v>81</v>
      </c>
      <c r="J110" s="63">
        <f t="shared" si="13"/>
        <v>3E-11</v>
      </c>
      <c r="K110" s="63">
        <f t="shared" si="13"/>
        <v>3E-11</v>
      </c>
      <c r="L110" s="63">
        <f t="shared" si="13"/>
        <v>3E-11</v>
      </c>
      <c r="M110" s="63">
        <f t="shared" si="13"/>
        <v>3E-11</v>
      </c>
      <c r="N110" s="63">
        <f t="shared" si="13"/>
        <v>3E-11</v>
      </c>
      <c r="O110" s="63">
        <f t="shared" si="13"/>
        <v>3E-11</v>
      </c>
      <c r="P110" s="63">
        <f t="shared" si="13"/>
        <v>3E-11</v>
      </c>
      <c r="Q110" s="63">
        <f t="shared" si="13"/>
        <v>3E-11</v>
      </c>
      <c r="R110" s="63">
        <f t="shared" si="13"/>
        <v>3E-11</v>
      </c>
      <c r="S110" s="63">
        <f t="shared" si="13"/>
        <v>3E-11</v>
      </c>
      <c r="T110" s="63">
        <f t="shared" si="13"/>
        <v>3E-11</v>
      </c>
      <c r="U110" s="63">
        <f t="shared" si="13"/>
        <v>3E-11</v>
      </c>
      <c r="V110" s="63">
        <f t="shared" si="13"/>
        <v>3E-11</v>
      </c>
      <c r="W110" s="63">
        <f t="shared" si="13"/>
        <v>3E-11</v>
      </c>
      <c r="X110" s="63">
        <f t="shared" si="13"/>
        <v>3E-11</v>
      </c>
      <c r="Y110" s="63">
        <f t="shared" si="13"/>
        <v>3E-11</v>
      </c>
      <c r="Z110" s="63">
        <f t="shared" si="12"/>
        <v>3E-11</v>
      </c>
      <c r="AA110" s="63">
        <f t="shared" si="12"/>
        <v>3E-11</v>
      </c>
      <c r="AB110" s="63">
        <f t="shared" si="12"/>
        <v>3E-11</v>
      </c>
      <c r="AC110" s="63">
        <f t="shared" si="12"/>
        <v>3E-11</v>
      </c>
      <c r="AD110" s="63">
        <f t="shared" si="12"/>
        <v>3E-11</v>
      </c>
      <c r="AE110" s="63">
        <f t="shared" si="12"/>
        <v>3E-11</v>
      </c>
      <c r="AF110" s="63">
        <f t="shared" si="12"/>
        <v>3E-11</v>
      </c>
      <c r="AG110" s="63">
        <f t="shared" si="12"/>
        <v>3E-11</v>
      </c>
      <c r="AH110" s="63">
        <f t="shared" si="12"/>
        <v>3E-11</v>
      </c>
      <c r="AI110" s="63">
        <f t="shared" si="12"/>
        <v>3E-11</v>
      </c>
      <c r="AJ110" s="63">
        <f t="shared" si="12"/>
        <v>3E-11</v>
      </c>
      <c r="AK110" s="63">
        <f t="shared" si="12"/>
        <v>3E-11</v>
      </c>
      <c r="AL110" s="63">
        <f t="shared" si="12"/>
        <v>3E-11</v>
      </c>
      <c r="AM110" s="63">
        <f t="shared" si="12"/>
        <v>3E-11</v>
      </c>
      <c r="AN110" s="63">
        <f t="shared" si="12"/>
        <v>3E-11</v>
      </c>
    </row>
    <row r="111" spans="1:40" ht="14.25" hidden="1" customHeight="1" x14ac:dyDescent="0.2">
      <c r="A111" s="58">
        <v>110</v>
      </c>
      <c r="B111" s="59">
        <f>LARGE(Qualifs!$H$3:$H$156,A111)</f>
        <v>8.2299999999999999E-9</v>
      </c>
      <c r="C111" s="60" t="str">
        <f>INDEX(Qualifs!$I$3:$I$156,$H111)</f>
        <v>nc</v>
      </c>
      <c r="D111" s="61" t="str">
        <f>INDEX(Qualifs!C$3:C$156,$H111)</f>
        <v/>
      </c>
      <c r="E111" s="61">
        <f>INDEX(Qualifs!E$3:E$156,$H111)</f>
        <v>0</v>
      </c>
      <c r="F111" s="62">
        <f>INDEX(Qualifs!D$3:D$156,$H111)</f>
        <v>0</v>
      </c>
      <c r="G111" s="359">
        <f>INDEX(Qualifs!G$3:G$156,$H111)</f>
        <v>3E-11</v>
      </c>
      <c r="H111" s="58">
        <f>MATCH(B111,Qualifs!$H$3:$H$156,0)</f>
        <v>80</v>
      </c>
      <c r="J111" s="63">
        <f t="shared" si="13"/>
        <v>3E-11</v>
      </c>
      <c r="K111" s="63">
        <f t="shared" si="13"/>
        <v>3E-11</v>
      </c>
      <c r="L111" s="63">
        <f t="shared" si="13"/>
        <v>3E-11</v>
      </c>
      <c r="M111" s="63">
        <f t="shared" si="13"/>
        <v>3E-11</v>
      </c>
      <c r="N111" s="63">
        <f t="shared" si="13"/>
        <v>3E-11</v>
      </c>
      <c r="O111" s="63">
        <f t="shared" si="13"/>
        <v>3E-11</v>
      </c>
      <c r="P111" s="63">
        <f t="shared" si="13"/>
        <v>3E-11</v>
      </c>
      <c r="Q111" s="63">
        <f t="shared" si="13"/>
        <v>3E-11</v>
      </c>
      <c r="R111" s="63">
        <f t="shared" si="13"/>
        <v>3E-11</v>
      </c>
      <c r="S111" s="63">
        <f t="shared" si="13"/>
        <v>3E-11</v>
      </c>
      <c r="T111" s="63">
        <f t="shared" si="13"/>
        <v>3E-11</v>
      </c>
      <c r="U111" s="63">
        <f t="shared" si="13"/>
        <v>3E-11</v>
      </c>
      <c r="V111" s="63">
        <f t="shared" si="13"/>
        <v>3E-11</v>
      </c>
      <c r="W111" s="63">
        <f t="shared" si="13"/>
        <v>3E-11</v>
      </c>
      <c r="X111" s="63">
        <f t="shared" si="13"/>
        <v>3E-11</v>
      </c>
      <c r="Y111" s="63">
        <f t="shared" si="13"/>
        <v>3E-11</v>
      </c>
      <c r="Z111" s="63">
        <f t="shared" si="12"/>
        <v>3E-11</v>
      </c>
      <c r="AA111" s="63">
        <f t="shared" si="12"/>
        <v>3E-11</v>
      </c>
      <c r="AB111" s="63">
        <f t="shared" si="12"/>
        <v>3E-11</v>
      </c>
      <c r="AC111" s="63">
        <f t="shared" si="12"/>
        <v>3E-11</v>
      </c>
      <c r="AD111" s="63">
        <f t="shared" si="12"/>
        <v>3E-11</v>
      </c>
      <c r="AE111" s="63">
        <f t="shared" si="12"/>
        <v>3E-11</v>
      </c>
      <c r="AF111" s="63">
        <f t="shared" si="12"/>
        <v>3E-11</v>
      </c>
      <c r="AG111" s="63">
        <f t="shared" si="12"/>
        <v>3E-11</v>
      </c>
      <c r="AH111" s="63">
        <f t="shared" si="12"/>
        <v>3E-11</v>
      </c>
      <c r="AI111" s="63">
        <f t="shared" si="12"/>
        <v>3E-11</v>
      </c>
      <c r="AJ111" s="63">
        <f t="shared" si="12"/>
        <v>3E-11</v>
      </c>
      <c r="AK111" s="63">
        <f t="shared" si="12"/>
        <v>3E-11</v>
      </c>
      <c r="AL111" s="63">
        <f t="shared" si="12"/>
        <v>3E-11</v>
      </c>
      <c r="AM111" s="63">
        <f t="shared" si="12"/>
        <v>3E-11</v>
      </c>
      <c r="AN111" s="63">
        <f t="shared" si="12"/>
        <v>3E-11</v>
      </c>
    </row>
    <row r="112" spans="1:40" ht="14.25" hidden="1" customHeight="1" x14ac:dyDescent="0.2">
      <c r="A112" s="58">
        <v>111</v>
      </c>
      <c r="B112" s="59">
        <f>LARGE(Qualifs!$H$3:$H$156,A112)</f>
        <v>8.129999999999999E-9</v>
      </c>
      <c r="C112" s="60" t="str">
        <f>INDEX(Qualifs!$I$3:$I$156,$H112)</f>
        <v>nc</v>
      </c>
      <c r="D112" s="61" t="str">
        <f>INDEX(Qualifs!C$3:C$156,$H112)</f>
        <v/>
      </c>
      <c r="E112" s="61">
        <f>INDEX(Qualifs!E$3:E$156,$H112)</f>
        <v>0</v>
      </c>
      <c r="F112" s="62">
        <f>INDEX(Qualifs!D$3:D$156,$H112)</f>
        <v>0</v>
      </c>
      <c r="G112" s="359">
        <f>INDEX(Qualifs!G$3:G$156,$H112)</f>
        <v>3E-11</v>
      </c>
      <c r="H112" s="58">
        <f>MATCH(B112,Qualifs!$H$3:$H$156,0)</f>
        <v>79</v>
      </c>
      <c r="J112" s="63">
        <f t="shared" si="13"/>
        <v>3E-11</v>
      </c>
      <c r="K112" s="63">
        <f t="shared" si="13"/>
        <v>3E-11</v>
      </c>
      <c r="L112" s="63">
        <f t="shared" si="13"/>
        <v>3E-11</v>
      </c>
      <c r="M112" s="63">
        <f t="shared" si="13"/>
        <v>3E-11</v>
      </c>
      <c r="N112" s="63">
        <f t="shared" si="13"/>
        <v>3E-11</v>
      </c>
      <c r="O112" s="63">
        <f t="shared" si="13"/>
        <v>3E-11</v>
      </c>
      <c r="P112" s="63">
        <f t="shared" si="13"/>
        <v>3E-11</v>
      </c>
      <c r="Q112" s="63">
        <f t="shared" si="13"/>
        <v>3E-11</v>
      </c>
      <c r="R112" s="63">
        <f t="shared" si="13"/>
        <v>3E-11</v>
      </c>
      <c r="S112" s="63">
        <f t="shared" si="13"/>
        <v>3E-11</v>
      </c>
      <c r="T112" s="63">
        <f t="shared" si="13"/>
        <v>3E-11</v>
      </c>
      <c r="U112" s="63">
        <f t="shared" si="13"/>
        <v>3E-11</v>
      </c>
      <c r="V112" s="63">
        <f t="shared" si="13"/>
        <v>3E-11</v>
      </c>
      <c r="W112" s="63">
        <f t="shared" si="13"/>
        <v>3E-11</v>
      </c>
      <c r="X112" s="63">
        <f t="shared" si="13"/>
        <v>3E-11</v>
      </c>
      <c r="Y112" s="63">
        <f t="shared" si="13"/>
        <v>3E-11</v>
      </c>
      <c r="Z112" s="63">
        <f t="shared" si="12"/>
        <v>3E-11</v>
      </c>
      <c r="AA112" s="63">
        <f t="shared" si="12"/>
        <v>3E-11</v>
      </c>
      <c r="AB112" s="63">
        <f t="shared" si="12"/>
        <v>3E-11</v>
      </c>
      <c r="AC112" s="63">
        <f t="shared" si="12"/>
        <v>3E-11</v>
      </c>
      <c r="AD112" s="63">
        <f t="shared" si="12"/>
        <v>3E-11</v>
      </c>
      <c r="AE112" s="63">
        <f t="shared" si="12"/>
        <v>3E-11</v>
      </c>
      <c r="AF112" s="63">
        <f t="shared" si="12"/>
        <v>3E-11</v>
      </c>
      <c r="AG112" s="63">
        <f t="shared" si="12"/>
        <v>3E-11</v>
      </c>
      <c r="AH112" s="63">
        <f t="shared" si="12"/>
        <v>3E-11</v>
      </c>
      <c r="AI112" s="63">
        <f t="shared" si="12"/>
        <v>3E-11</v>
      </c>
      <c r="AJ112" s="63">
        <f t="shared" si="12"/>
        <v>3E-11</v>
      </c>
      <c r="AK112" s="63">
        <f t="shared" si="12"/>
        <v>3E-11</v>
      </c>
      <c r="AL112" s="63">
        <f t="shared" si="12"/>
        <v>3E-11</v>
      </c>
      <c r="AM112" s="63">
        <f t="shared" si="12"/>
        <v>3E-11</v>
      </c>
      <c r="AN112" s="63">
        <f t="shared" si="12"/>
        <v>3E-11</v>
      </c>
    </row>
    <row r="113" spans="1:40" ht="14.25" hidden="1" customHeight="1" x14ac:dyDescent="0.2">
      <c r="A113" s="58">
        <v>112</v>
      </c>
      <c r="B113" s="59">
        <f>LARGE(Qualifs!$H$3:$H$156,A113)</f>
        <v>7.8299999999999996E-9</v>
      </c>
      <c r="C113" s="60" t="str">
        <f>INDEX(Qualifs!$I$3:$I$156,$H113)</f>
        <v>nc</v>
      </c>
      <c r="D113" s="61" t="str">
        <f>INDEX(Qualifs!C$3:C$156,$H113)</f>
        <v/>
      </c>
      <c r="E113" s="61">
        <f>INDEX(Qualifs!E$3:E$156,$H113)</f>
        <v>0</v>
      </c>
      <c r="F113" s="62">
        <f>INDEX(Qualifs!D$3:D$156,$H113)</f>
        <v>0</v>
      </c>
      <c r="G113" s="359">
        <f>INDEX(Qualifs!G$3:G$156,$H113)</f>
        <v>3E-11</v>
      </c>
      <c r="H113" s="58">
        <f>MATCH(B113,Qualifs!$H$3:$H$156,0)</f>
        <v>76</v>
      </c>
      <c r="J113" s="63">
        <f t="shared" si="13"/>
        <v>3E-11</v>
      </c>
      <c r="K113" s="63">
        <f t="shared" si="13"/>
        <v>3E-11</v>
      </c>
      <c r="L113" s="63">
        <f t="shared" si="13"/>
        <v>3E-11</v>
      </c>
      <c r="M113" s="63">
        <f t="shared" si="13"/>
        <v>3E-11</v>
      </c>
      <c r="N113" s="63">
        <f t="shared" si="13"/>
        <v>3E-11</v>
      </c>
      <c r="O113" s="63">
        <f t="shared" si="13"/>
        <v>3E-11</v>
      </c>
      <c r="P113" s="63">
        <f t="shared" si="13"/>
        <v>3E-11</v>
      </c>
      <c r="Q113" s="63">
        <f t="shared" si="13"/>
        <v>3E-11</v>
      </c>
      <c r="R113" s="63">
        <f t="shared" si="13"/>
        <v>3E-11</v>
      </c>
      <c r="S113" s="63">
        <f t="shared" si="13"/>
        <v>3E-11</v>
      </c>
      <c r="T113" s="63">
        <f t="shared" si="13"/>
        <v>3E-11</v>
      </c>
      <c r="U113" s="63">
        <f t="shared" si="13"/>
        <v>3E-11</v>
      </c>
      <c r="V113" s="63">
        <f t="shared" si="13"/>
        <v>3E-11</v>
      </c>
      <c r="W113" s="63">
        <f t="shared" si="13"/>
        <v>3E-11</v>
      </c>
      <c r="X113" s="63">
        <f t="shared" si="13"/>
        <v>3E-11</v>
      </c>
      <c r="Y113" s="63">
        <f t="shared" ref="Y113:AN128" si="14">IF($E113=Y$1,$G113,0)</f>
        <v>3E-11</v>
      </c>
      <c r="Z113" s="63">
        <f t="shared" si="14"/>
        <v>3E-11</v>
      </c>
      <c r="AA113" s="63">
        <f t="shared" si="14"/>
        <v>3E-11</v>
      </c>
      <c r="AB113" s="63">
        <f t="shared" si="14"/>
        <v>3E-11</v>
      </c>
      <c r="AC113" s="63">
        <f t="shared" si="14"/>
        <v>3E-11</v>
      </c>
      <c r="AD113" s="63">
        <f t="shared" si="14"/>
        <v>3E-11</v>
      </c>
      <c r="AE113" s="63">
        <f t="shared" si="14"/>
        <v>3E-11</v>
      </c>
      <c r="AF113" s="63">
        <f t="shared" si="14"/>
        <v>3E-11</v>
      </c>
      <c r="AG113" s="63">
        <f t="shared" si="14"/>
        <v>3E-11</v>
      </c>
      <c r="AH113" s="63">
        <f t="shared" si="14"/>
        <v>3E-11</v>
      </c>
      <c r="AI113" s="63">
        <f t="shared" si="14"/>
        <v>3E-11</v>
      </c>
      <c r="AJ113" s="63">
        <f t="shared" si="14"/>
        <v>3E-11</v>
      </c>
      <c r="AK113" s="63">
        <f t="shared" si="14"/>
        <v>3E-11</v>
      </c>
      <c r="AL113" s="63">
        <f t="shared" si="14"/>
        <v>3E-11</v>
      </c>
      <c r="AM113" s="63">
        <f t="shared" si="14"/>
        <v>3E-11</v>
      </c>
      <c r="AN113" s="63">
        <f t="shared" si="14"/>
        <v>3E-11</v>
      </c>
    </row>
    <row r="114" spans="1:40" ht="14.25" hidden="1" customHeight="1" x14ac:dyDescent="0.2">
      <c r="A114" s="58">
        <v>113</v>
      </c>
      <c r="B114" s="59">
        <f>LARGE(Qualifs!$H$3:$H$156,A114)</f>
        <v>7.7299999999999987E-9</v>
      </c>
      <c r="C114" s="60" t="str">
        <f>INDEX(Qualifs!$I$3:$I$156,$H114)</f>
        <v>nc</v>
      </c>
      <c r="D114" s="61" t="str">
        <f>INDEX(Qualifs!C$3:C$156,$H114)</f>
        <v/>
      </c>
      <c r="E114" s="61">
        <f>INDEX(Qualifs!E$3:E$156,$H114)</f>
        <v>0</v>
      </c>
      <c r="F114" s="62">
        <f>INDEX(Qualifs!D$3:D$156,$H114)</f>
        <v>0</v>
      </c>
      <c r="G114" s="359">
        <f>INDEX(Qualifs!G$3:G$156,$H114)</f>
        <v>3E-11</v>
      </c>
      <c r="H114" s="58">
        <f>MATCH(B114,Qualifs!$H$3:$H$156,0)</f>
        <v>75</v>
      </c>
      <c r="J114" s="63">
        <f t="shared" ref="J114:Y129" si="15">IF($E114=J$1,$G114,0)</f>
        <v>3E-11</v>
      </c>
      <c r="K114" s="63">
        <f t="shared" si="15"/>
        <v>3E-11</v>
      </c>
      <c r="L114" s="63">
        <f t="shared" si="15"/>
        <v>3E-11</v>
      </c>
      <c r="M114" s="63">
        <f t="shared" si="15"/>
        <v>3E-11</v>
      </c>
      <c r="N114" s="63">
        <f t="shared" si="15"/>
        <v>3E-11</v>
      </c>
      <c r="O114" s="63">
        <f t="shared" si="15"/>
        <v>3E-11</v>
      </c>
      <c r="P114" s="63">
        <f t="shared" si="15"/>
        <v>3E-11</v>
      </c>
      <c r="Q114" s="63">
        <f t="shared" si="15"/>
        <v>3E-11</v>
      </c>
      <c r="R114" s="63">
        <f t="shared" si="15"/>
        <v>3E-11</v>
      </c>
      <c r="S114" s="63">
        <f t="shared" si="15"/>
        <v>3E-11</v>
      </c>
      <c r="T114" s="63">
        <f t="shared" si="15"/>
        <v>3E-11</v>
      </c>
      <c r="U114" s="63">
        <f t="shared" si="15"/>
        <v>3E-11</v>
      </c>
      <c r="V114" s="63">
        <f t="shared" si="15"/>
        <v>3E-11</v>
      </c>
      <c r="W114" s="63">
        <f t="shared" si="15"/>
        <v>3E-11</v>
      </c>
      <c r="X114" s="63">
        <f t="shared" si="15"/>
        <v>3E-11</v>
      </c>
      <c r="Y114" s="63">
        <f t="shared" si="15"/>
        <v>3E-11</v>
      </c>
      <c r="Z114" s="63">
        <f t="shared" si="14"/>
        <v>3E-11</v>
      </c>
      <c r="AA114" s="63">
        <f t="shared" si="14"/>
        <v>3E-11</v>
      </c>
      <c r="AB114" s="63">
        <f t="shared" si="14"/>
        <v>3E-11</v>
      </c>
      <c r="AC114" s="63">
        <f t="shared" si="14"/>
        <v>3E-11</v>
      </c>
      <c r="AD114" s="63">
        <f t="shared" si="14"/>
        <v>3E-11</v>
      </c>
      <c r="AE114" s="63">
        <f t="shared" si="14"/>
        <v>3E-11</v>
      </c>
      <c r="AF114" s="63">
        <f t="shared" si="14"/>
        <v>3E-11</v>
      </c>
      <c r="AG114" s="63">
        <f t="shared" si="14"/>
        <v>3E-11</v>
      </c>
      <c r="AH114" s="63">
        <f t="shared" si="14"/>
        <v>3E-11</v>
      </c>
      <c r="AI114" s="63">
        <f t="shared" si="14"/>
        <v>3E-11</v>
      </c>
      <c r="AJ114" s="63">
        <f t="shared" si="14"/>
        <v>3E-11</v>
      </c>
      <c r="AK114" s="63">
        <f t="shared" si="14"/>
        <v>3E-11</v>
      </c>
      <c r="AL114" s="63">
        <f t="shared" si="14"/>
        <v>3E-11</v>
      </c>
      <c r="AM114" s="63">
        <f t="shared" si="14"/>
        <v>3E-11</v>
      </c>
      <c r="AN114" s="63">
        <f t="shared" si="14"/>
        <v>3E-11</v>
      </c>
    </row>
    <row r="115" spans="1:40" ht="14.25" hidden="1" customHeight="1" x14ac:dyDescent="0.2">
      <c r="A115" s="58">
        <v>114</v>
      </c>
      <c r="B115" s="59">
        <f>LARGE(Qualifs!$H$3:$H$156,A115)</f>
        <v>7.6299999999999995E-9</v>
      </c>
      <c r="C115" s="60" t="str">
        <f>INDEX(Qualifs!$I$3:$I$156,$H115)</f>
        <v>nc</v>
      </c>
      <c r="D115" s="61" t="str">
        <f>INDEX(Qualifs!C$3:C$156,$H115)</f>
        <v/>
      </c>
      <c r="E115" s="61">
        <f>INDEX(Qualifs!E$3:E$156,$H115)</f>
        <v>0</v>
      </c>
      <c r="F115" s="62">
        <f>INDEX(Qualifs!D$3:D$156,$H115)</f>
        <v>0</v>
      </c>
      <c r="G115" s="359">
        <f>INDEX(Qualifs!G$3:G$156,$H115)</f>
        <v>3E-11</v>
      </c>
      <c r="H115" s="58">
        <f>MATCH(B115,Qualifs!$H$3:$H$156,0)</f>
        <v>74</v>
      </c>
      <c r="J115" s="63">
        <f t="shared" si="15"/>
        <v>3E-11</v>
      </c>
      <c r="K115" s="63">
        <f t="shared" si="15"/>
        <v>3E-11</v>
      </c>
      <c r="L115" s="63">
        <f t="shared" si="15"/>
        <v>3E-11</v>
      </c>
      <c r="M115" s="63">
        <f t="shared" si="15"/>
        <v>3E-11</v>
      </c>
      <c r="N115" s="63">
        <f t="shared" si="15"/>
        <v>3E-11</v>
      </c>
      <c r="O115" s="63">
        <f t="shared" si="15"/>
        <v>3E-11</v>
      </c>
      <c r="P115" s="63">
        <f t="shared" si="15"/>
        <v>3E-11</v>
      </c>
      <c r="Q115" s="63">
        <f t="shared" si="15"/>
        <v>3E-11</v>
      </c>
      <c r="R115" s="63">
        <f t="shared" si="15"/>
        <v>3E-11</v>
      </c>
      <c r="S115" s="63">
        <f t="shared" si="15"/>
        <v>3E-11</v>
      </c>
      <c r="T115" s="63">
        <f t="shared" si="15"/>
        <v>3E-11</v>
      </c>
      <c r="U115" s="63">
        <f t="shared" si="15"/>
        <v>3E-11</v>
      </c>
      <c r="V115" s="63">
        <f t="shared" si="15"/>
        <v>3E-11</v>
      </c>
      <c r="W115" s="63">
        <f t="shared" si="15"/>
        <v>3E-11</v>
      </c>
      <c r="X115" s="63">
        <f t="shared" si="15"/>
        <v>3E-11</v>
      </c>
      <c r="Y115" s="63">
        <f t="shared" si="15"/>
        <v>3E-11</v>
      </c>
      <c r="Z115" s="63">
        <f t="shared" si="14"/>
        <v>3E-11</v>
      </c>
      <c r="AA115" s="63">
        <f t="shared" si="14"/>
        <v>3E-11</v>
      </c>
      <c r="AB115" s="63">
        <f t="shared" si="14"/>
        <v>3E-11</v>
      </c>
      <c r="AC115" s="63">
        <f t="shared" si="14"/>
        <v>3E-11</v>
      </c>
      <c r="AD115" s="63">
        <f t="shared" si="14"/>
        <v>3E-11</v>
      </c>
      <c r="AE115" s="63">
        <f t="shared" si="14"/>
        <v>3E-11</v>
      </c>
      <c r="AF115" s="63">
        <f t="shared" si="14"/>
        <v>3E-11</v>
      </c>
      <c r="AG115" s="63">
        <f t="shared" si="14"/>
        <v>3E-11</v>
      </c>
      <c r="AH115" s="63">
        <f t="shared" si="14"/>
        <v>3E-11</v>
      </c>
      <c r="AI115" s="63">
        <f t="shared" si="14"/>
        <v>3E-11</v>
      </c>
      <c r="AJ115" s="63">
        <f t="shared" si="14"/>
        <v>3E-11</v>
      </c>
      <c r="AK115" s="63">
        <f t="shared" si="14"/>
        <v>3E-11</v>
      </c>
      <c r="AL115" s="63">
        <f t="shared" si="14"/>
        <v>3E-11</v>
      </c>
      <c r="AM115" s="63">
        <f t="shared" si="14"/>
        <v>3E-11</v>
      </c>
      <c r="AN115" s="63">
        <f t="shared" si="14"/>
        <v>3E-11</v>
      </c>
    </row>
    <row r="116" spans="1:40" ht="14.25" hidden="1" customHeight="1" x14ac:dyDescent="0.2">
      <c r="A116" s="58">
        <v>115</v>
      </c>
      <c r="B116" s="59">
        <f>LARGE(Qualifs!$H$3:$H$156,A116)</f>
        <v>7.5299999999999986E-9</v>
      </c>
      <c r="C116" s="60" t="str">
        <f>INDEX(Qualifs!$I$3:$I$156,$H116)</f>
        <v>nc</v>
      </c>
      <c r="D116" s="61" t="str">
        <f>INDEX(Qualifs!C$3:C$156,$H116)</f>
        <v/>
      </c>
      <c r="E116" s="61">
        <f>INDEX(Qualifs!E$3:E$156,$H116)</f>
        <v>0</v>
      </c>
      <c r="F116" s="62">
        <f>INDEX(Qualifs!D$3:D$156,$H116)</f>
        <v>0</v>
      </c>
      <c r="G116" s="359">
        <f>INDEX(Qualifs!G$3:G$156,$H116)</f>
        <v>3E-11</v>
      </c>
      <c r="H116" s="58">
        <f>MATCH(B116,Qualifs!$H$3:$H$156,0)</f>
        <v>73</v>
      </c>
      <c r="J116" s="63">
        <f t="shared" si="15"/>
        <v>3E-11</v>
      </c>
      <c r="K116" s="63">
        <f t="shared" si="15"/>
        <v>3E-11</v>
      </c>
      <c r="L116" s="63">
        <f t="shared" si="15"/>
        <v>3E-11</v>
      </c>
      <c r="M116" s="63">
        <f t="shared" si="15"/>
        <v>3E-11</v>
      </c>
      <c r="N116" s="63">
        <f t="shared" si="15"/>
        <v>3E-11</v>
      </c>
      <c r="O116" s="63">
        <f t="shared" si="15"/>
        <v>3E-11</v>
      </c>
      <c r="P116" s="63">
        <f t="shared" si="15"/>
        <v>3E-11</v>
      </c>
      <c r="Q116" s="63">
        <f t="shared" si="15"/>
        <v>3E-11</v>
      </c>
      <c r="R116" s="63">
        <f t="shared" si="15"/>
        <v>3E-11</v>
      </c>
      <c r="S116" s="63">
        <f t="shared" si="15"/>
        <v>3E-11</v>
      </c>
      <c r="T116" s="63">
        <f t="shared" si="15"/>
        <v>3E-11</v>
      </c>
      <c r="U116" s="63">
        <f t="shared" si="15"/>
        <v>3E-11</v>
      </c>
      <c r="V116" s="63">
        <f t="shared" si="15"/>
        <v>3E-11</v>
      </c>
      <c r="W116" s="63">
        <f t="shared" si="15"/>
        <v>3E-11</v>
      </c>
      <c r="X116" s="63">
        <f t="shared" si="15"/>
        <v>3E-11</v>
      </c>
      <c r="Y116" s="63">
        <f t="shared" si="15"/>
        <v>3E-11</v>
      </c>
      <c r="Z116" s="63">
        <f t="shared" si="14"/>
        <v>3E-11</v>
      </c>
      <c r="AA116" s="63">
        <f t="shared" si="14"/>
        <v>3E-11</v>
      </c>
      <c r="AB116" s="63">
        <f t="shared" si="14"/>
        <v>3E-11</v>
      </c>
      <c r="AC116" s="63">
        <f t="shared" si="14"/>
        <v>3E-11</v>
      </c>
      <c r="AD116" s="63">
        <f t="shared" si="14"/>
        <v>3E-11</v>
      </c>
      <c r="AE116" s="63">
        <f t="shared" si="14"/>
        <v>3E-11</v>
      </c>
      <c r="AF116" s="63">
        <f t="shared" si="14"/>
        <v>3E-11</v>
      </c>
      <c r="AG116" s="63">
        <f t="shared" si="14"/>
        <v>3E-11</v>
      </c>
      <c r="AH116" s="63">
        <f t="shared" si="14"/>
        <v>3E-11</v>
      </c>
      <c r="AI116" s="63">
        <f t="shared" si="14"/>
        <v>3E-11</v>
      </c>
      <c r="AJ116" s="63">
        <f t="shared" si="14"/>
        <v>3E-11</v>
      </c>
      <c r="AK116" s="63">
        <f t="shared" si="14"/>
        <v>3E-11</v>
      </c>
      <c r="AL116" s="63">
        <f t="shared" si="14"/>
        <v>3E-11</v>
      </c>
      <c r="AM116" s="63">
        <f t="shared" si="14"/>
        <v>3E-11</v>
      </c>
      <c r="AN116" s="63">
        <f t="shared" si="14"/>
        <v>3E-11</v>
      </c>
    </row>
    <row r="117" spans="1:40" ht="14.25" hidden="1" customHeight="1" x14ac:dyDescent="0.2">
      <c r="A117" s="58">
        <v>116</v>
      </c>
      <c r="B117" s="59">
        <f>LARGE(Qualifs!$H$3:$H$156,A117)</f>
        <v>7.4300000000000002E-9</v>
      </c>
      <c r="C117" s="60" t="str">
        <f>INDEX(Qualifs!$I$3:$I$156,$H117)</f>
        <v>nc</v>
      </c>
      <c r="D117" s="61" t="str">
        <f>INDEX(Qualifs!C$3:C$156,$H117)</f>
        <v/>
      </c>
      <c r="E117" s="61">
        <f>INDEX(Qualifs!E$3:E$156,$H117)</f>
        <v>0</v>
      </c>
      <c r="F117" s="62">
        <f>INDEX(Qualifs!D$3:D$156,$H117)</f>
        <v>0</v>
      </c>
      <c r="G117" s="359">
        <f>INDEX(Qualifs!G$3:G$156,$H117)</f>
        <v>3E-11</v>
      </c>
      <c r="H117" s="58">
        <f>MATCH(B117,Qualifs!$H$3:$H$156,0)</f>
        <v>72</v>
      </c>
      <c r="J117" s="63">
        <f t="shared" si="15"/>
        <v>3E-11</v>
      </c>
      <c r="K117" s="63">
        <f t="shared" si="15"/>
        <v>3E-11</v>
      </c>
      <c r="L117" s="63">
        <f t="shared" si="15"/>
        <v>3E-11</v>
      </c>
      <c r="M117" s="63">
        <f t="shared" si="15"/>
        <v>3E-11</v>
      </c>
      <c r="N117" s="63">
        <f t="shared" si="15"/>
        <v>3E-11</v>
      </c>
      <c r="O117" s="63">
        <f t="shared" si="15"/>
        <v>3E-11</v>
      </c>
      <c r="P117" s="63">
        <f t="shared" si="15"/>
        <v>3E-11</v>
      </c>
      <c r="Q117" s="63">
        <f t="shared" si="15"/>
        <v>3E-11</v>
      </c>
      <c r="R117" s="63">
        <f t="shared" si="15"/>
        <v>3E-11</v>
      </c>
      <c r="S117" s="63">
        <f t="shared" si="15"/>
        <v>3E-11</v>
      </c>
      <c r="T117" s="63">
        <f t="shared" si="15"/>
        <v>3E-11</v>
      </c>
      <c r="U117" s="63">
        <f t="shared" si="15"/>
        <v>3E-11</v>
      </c>
      <c r="V117" s="63">
        <f t="shared" si="15"/>
        <v>3E-11</v>
      </c>
      <c r="W117" s="63">
        <f t="shared" si="15"/>
        <v>3E-11</v>
      </c>
      <c r="X117" s="63">
        <f t="shared" si="15"/>
        <v>3E-11</v>
      </c>
      <c r="Y117" s="63">
        <f t="shared" si="15"/>
        <v>3E-11</v>
      </c>
      <c r="Z117" s="63">
        <f t="shared" si="14"/>
        <v>3E-11</v>
      </c>
      <c r="AA117" s="63">
        <f t="shared" si="14"/>
        <v>3E-11</v>
      </c>
      <c r="AB117" s="63">
        <f t="shared" si="14"/>
        <v>3E-11</v>
      </c>
      <c r="AC117" s="63">
        <f t="shared" si="14"/>
        <v>3E-11</v>
      </c>
      <c r="AD117" s="63">
        <f t="shared" si="14"/>
        <v>3E-11</v>
      </c>
      <c r="AE117" s="63">
        <f t="shared" si="14"/>
        <v>3E-11</v>
      </c>
      <c r="AF117" s="63">
        <f t="shared" si="14"/>
        <v>3E-11</v>
      </c>
      <c r="AG117" s="63">
        <f t="shared" si="14"/>
        <v>3E-11</v>
      </c>
      <c r="AH117" s="63">
        <f t="shared" si="14"/>
        <v>3E-11</v>
      </c>
      <c r="AI117" s="63">
        <f t="shared" si="14"/>
        <v>3E-11</v>
      </c>
      <c r="AJ117" s="63">
        <f t="shared" si="14"/>
        <v>3E-11</v>
      </c>
      <c r="AK117" s="63">
        <f t="shared" si="14"/>
        <v>3E-11</v>
      </c>
      <c r="AL117" s="63">
        <f t="shared" si="14"/>
        <v>3E-11</v>
      </c>
      <c r="AM117" s="63">
        <f t="shared" si="14"/>
        <v>3E-11</v>
      </c>
      <c r="AN117" s="63">
        <f t="shared" si="14"/>
        <v>3E-11</v>
      </c>
    </row>
    <row r="118" spans="1:40" ht="14.25" hidden="1" customHeight="1" x14ac:dyDescent="0.2">
      <c r="A118" s="58">
        <v>117</v>
      </c>
      <c r="B118" s="59">
        <f>LARGE(Qualifs!$H$3:$H$156,A118)</f>
        <v>7.3300000000000001E-9</v>
      </c>
      <c r="C118" s="60" t="str">
        <f>INDEX(Qualifs!$I$3:$I$156,$H118)</f>
        <v>nc</v>
      </c>
      <c r="D118" s="61" t="str">
        <f>INDEX(Qualifs!C$3:C$156,$H118)</f>
        <v/>
      </c>
      <c r="E118" s="61">
        <f>INDEX(Qualifs!E$3:E$156,$H118)</f>
        <v>0</v>
      </c>
      <c r="F118" s="62">
        <f>INDEX(Qualifs!D$3:D$156,$H118)</f>
        <v>0</v>
      </c>
      <c r="G118" s="359">
        <f>INDEX(Qualifs!G$3:G$156,$H118)</f>
        <v>3E-11</v>
      </c>
      <c r="H118" s="58">
        <f>MATCH(B118,Qualifs!$H$3:$H$156,0)</f>
        <v>71</v>
      </c>
      <c r="J118" s="63">
        <f t="shared" si="15"/>
        <v>3E-11</v>
      </c>
      <c r="K118" s="63">
        <f t="shared" si="15"/>
        <v>3E-11</v>
      </c>
      <c r="L118" s="63">
        <f t="shared" si="15"/>
        <v>3E-11</v>
      </c>
      <c r="M118" s="63">
        <f t="shared" si="15"/>
        <v>3E-11</v>
      </c>
      <c r="N118" s="63">
        <f t="shared" si="15"/>
        <v>3E-11</v>
      </c>
      <c r="O118" s="63">
        <f t="shared" si="15"/>
        <v>3E-11</v>
      </c>
      <c r="P118" s="63">
        <f t="shared" si="15"/>
        <v>3E-11</v>
      </c>
      <c r="Q118" s="63">
        <f t="shared" si="15"/>
        <v>3E-11</v>
      </c>
      <c r="R118" s="63">
        <f t="shared" si="15"/>
        <v>3E-11</v>
      </c>
      <c r="S118" s="63">
        <f t="shared" si="15"/>
        <v>3E-11</v>
      </c>
      <c r="T118" s="63">
        <f t="shared" si="15"/>
        <v>3E-11</v>
      </c>
      <c r="U118" s="63">
        <f t="shared" si="15"/>
        <v>3E-11</v>
      </c>
      <c r="V118" s="63">
        <f t="shared" si="15"/>
        <v>3E-11</v>
      </c>
      <c r="W118" s="63">
        <f t="shared" si="15"/>
        <v>3E-11</v>
      </c>
      <c r="X118" s="63">
        <f t="shared" si="15"/>
        <v>3E-11</v>
      </c>
      <c r="Y118" s="63">
        <f t="shared" si="15"/>
        <v>3E-11</v>
      </c>
      <c r="Z118" s="63">
        <f t="shared" si="14"/>
        <v>3E-11</v>
      </c>
      <c r="AA118" s="63">
        <f t="shared" si="14"/>
        <v>3E-11</v>
      </c>
      <c r="AB118" s="63">
        <f t="shared" si="14"/>
        <v>3E-11</v>
      </c>
      <c r="AC118" s="63">
        <f t="shared" si="14"/>
        <v>3E-11</v>
      </c>
      <c r="AD118" s="63">
        <f t="shared" si="14"/>
        <v>3E-11</v>
      </c>
      <c r="AE118" s="63">
        <f t="shared" si="14"/>
        <v>3E-11</v>
      </c>
      <c r="AF118" s="63">
        <f t="shared" si="14"/>
        <v>3E-11</v>
      </c>
      <c r="AG118" s="63">
        <f t="shared" si="14"/>
        <v>3E-11</v>
      </c>
      <c r="AH118" s="63">
        <f t="shared" si="14"/>
        <v>3E-11</v>
      </c>
      <c r="AI118" s="63">
        <f t="shared" si="14"/>
        <v>3E-11</v>
      </c>
      <c r="AJ118" s="63">
        <f t="shared" si="14"/>
        <v>3E-11</v>
      </c>
      <c r="AK118" s="63">
        <f t="shared" si="14"/>
        <v>3E-11</v>
      </c>
      <c r="AL118" s="63">
        <f t="shared" si="14"/>
        <v>3E-11</v>
      </c>
      <c r="AM118" s="63">
        <f t="shared" si="14"/>
        <v>3E-11</v>
      </c>
      <c r="AN118" s="63">
        <f t="shared" si="14"/>
        <v>3E-11</v>
      </c>
    </row>
    <row r="119" spans="1:40" ht="14.25" hidden="1" customHeight="1" x14ac:dyDescent="0.2">
      <c r="A119" s="58">
        <v>118</v>
      </c>
      <c r="B119" s="59">
        <f>LARGE(Qualifs!$H$3:$H$156,A119)</f>
        <v>7.2300000000000001E-9</v>
      </c>
      <c r="C119" s="60" t="str">
        <f>INDEX(Qualifs!$I$3:$I$156,$H119)</f>
        <v>nc</v>
      </c>
      <c r="D119" s="61" t="str">
        <f>INDEX(Qualifs!C$3:C$156,$H119)</f>
        <v/>
      </c>
      <c r="E119" s="61">
        <f>INDEX(Qualifs!E$3:E$156,$H119)</f>
        <v>0</v>
      </c>
      <c r="F119" s="62">
        <f>INDEX(Qualifs!D$3:D$156,$H119)</f>
        <v>0</v>
      </c>
      <c r="G119" s="359">
        <f>INDEX(Qualifs!G$3:G$156,$H119)</f>
        <v>3E-11</v>
      </c>
      <c r="H119" s="58">
        <f>MATCH(B119,Qualifs!$H$3:$H$156,0)</f>
        <v>70</v>
      </c>
      <c r="J119" s="63">
        <f t="shared" si="15"/>
        <v>3E-11</v>
      </c>
      <c r="K119" s="63">
        <f t="shared" si="15"/>
        <v>3E-11</v>
      </c>
      <c r="L119" s="63">
        <f t="shared" si="15"/>
        <v>3E-11</v>
      </c>
      <c r="M119" s="63">
        <f t="shared" si="15"/>
        <v>3E-11</v>
      </c>
      <c r="N119" s="63">
        <f t="shared" si="15"/>
        <v>3E-11</v>
      </c>
      <c r="O119" s="63">
        <f t="shared" si="15"/>
        <v>3E-11</v>
      </c>
      <c r="P119" s="63">
        <f t="shared" si="15"/>
        <v>3E-11</v>
      </c>
      <c r="Q119" s="63">
        <f t="shared" si="15"/>
        <v>3E-11</v>
      </c>
      <c r="R119" s="63">
        <f t="shared" si="15"/>
        <v>3E-11</v>
      </c>
      <c r="S119" s="63">
        <f t="shared" si="15"/>
        <v>3E-11</v>
      </c>
      <c r="T119" s="63">
        <f t="shared" si="15"/>
        <v>3E-11</v>
      </c>
      <c r="U119" s="63">
        <f t="shared" si="15"/>
        <v>3E-11</v>
      </c>
      <c r="V119" s="63">
        <f t="shared" si="15"/>
        <v>3E-11</v>
      </c>
      <c r="W119" s="63">
        <f t="shared" si="15"/>
        <v>3E-11</v>
      </c>
      <c r="X119" s="63">
        <f t="shared" si="15"/>
        <v>3E-11</v>
      </c>
      <c r="Y119" s="63">
        <f t="shared" si="15"/>
        <v>3E-11</v>
      </c>
      <c r="Z119" s="63">
        <f t="shared" si="14"/>
        <v>3E-11</v>
      </c>
      <c r="AA119" s="63">
        <f t="shared" si="14"/>
        <v>3E-11</v>
      </c>
      <c r="AB119" s="63">
        <f t="shared" si="14"/>
        <v>3E-11</v>
      </c>
      <c r="AC119" s="63">
        <f t="shared" si="14"/>
        <v>3E-11</v>
      </c>
      <c r="AD119" s="63">
        <f t="shared" si="14"/>
        <v>3E-11</v>
      </c>
      <c r="AE119" s="63">
        <f t="shared" si="14"/>
        <v>3E-11</v>
      </c>
      <c r="AF119" s="63">
        <f t="shared" si="14"/>
        <v>3E-11</v>
      </c>
      <c r="AG119" s="63">
        <f t="shared" si="14"/>
        <v>3E-11</v>
      </c>
      <c r="AH119" s="63">
        <f t="shared" si="14"/>
        <v>3E-11</v>
      </c>
      <c r="AI119" s="63">
        <f t="shared" si="14"/>
        <v>3E-11</v>
      </c>
      <c r="AJ119" s="63">
        <f t="shared" si="14"/>
        <v>3E-11</v>
      </c>
      <c r="AK119" s="63">
        <f t="shared" si="14"/>
        <v>3E-11</v>
      </c>
      <c r="AL119" s="63">
        <f t="shared" si="14"/>
        <v>3E-11</v>
      </c>
      <c r="AM119" s="63">
        <f t="shared" si="14"/>
        <v>3E-11</v>
      </c>
      <c r="AN119" s="63">
        <f t="shared" si="14"/>
        <v>3E-11</v>
      </c>
    </row>
    <row r="120" spans="1:40" ht="14.25" hidden="1" customHeight="1" x14ac:dyDescent="0.2">
      <c r="A120" s="58">
        <v>119</v>
      </c>
      <c r="B120" s="59">
        <f>LARGE(Qualifs!$H$3:$H$156,A120)</f>
        <v>7.13E-9</v>
      </c>
      <c r="C120" s="60" t="str">
        <f>INDEX(Qualifs!$I$3:$I$156,$H120)</f>
        <v>nc</v>
      </c>
      <c r="D120" s="61" t="str">
        <f>INDEX(Qualifs!C$3:C$156,$H120)</f>
        <v/>
      </c>
      <c r="E120" s="61">
        <f>INDEX(Qualifs!E$3:E$156,$H120)</f>
        <v>0</v>
      </c>
      <c r="F120" s="62">
        <f>INDEX(Qualifs!D$3:D$156,$H120)</f>
        <v>0</v>
      </c>
      <c r="G120" s="359">
        <f>INDEX(Qualifs!G$3:G$156,$H120)</f>
        <v>3E-11</v>
      </c>
      <c r="H120" s="58">
        <f>MATCH(B120,Qualifs!$H$3:$H$156,0)</f>
        <v>69</v>
      </c>
      <c r="J120" s="63">
        <f t="shared" si="15"/>
        <v>3E-11</v>
      </c>
      <c r="K120" s="63">
        <f t="shared" si="15"/>
        <v>3E-11</v>
      </c>
      <c r="L120" s="63">
        <f t="shared" si="15"/>
        <v>3E-11</v>
      </c>
      <c r="M120" s="63">
        <f t="shared" si="15"/>
        <v>3E-11</v>
      </c>
      <c r="N120" s="63">
        <f t="shared" si="15"/>
        <v>3E-11</v>
      </c>
      <c r="O120" s="63">
        <f t="shared" si="15"/>
        <v>3E-11</v>
      </c>
      <c r="P120" s="63">
        <f t="shared" si="15"/>
        <v>3E-11</v>
      </c>
      <c r="Q120" s="63">
        <f t="shared" si="15"/>
        <v>3E-11</v>
      </c>
      <c r="R120" s="63">
        <f t="shared" si="15"/>
        <v>3E-11</v>
      </c>
      <c r="S120" s="63">
        <f t="shared" si="15"/>
        <v>3E-11</v>
      </c>
      <c r="T120" s="63">
        <f t="shared" si="15"/>
        <v>3E-11</v>
      </c>
      <c r="U120" s="63">
        <f t="shared" si="15"/>
        <v>3E-11</v>
      </c>
      <c r="V120" s="63">
        <f t="shared" si="15"/>
        <v>3E-11</v>
      </c>
      <c r="W120" s="63">
        <f t="shared" si="15"/>
        <v>3E-11</v>
      </c>
      <c r="X120" s="63">
        <f t="shared" si="15"/>
        <v>3E-11</v>
      </c>
      <c r="Y120" s="63">
        <f t="shared" si="15"/>
        <v>3E-11</v>
      </c>
      <c r="Z120" s="63">
        <f t="shared" si="14"/>
        <v>3E-11</v>
      </c>
      <c r="AA120" s="63">
        <f t="shared" si="14"/>
        <v>3E-11</v>
      </c>
      <c r="AB120" s="63">
        <f t="shared" si="14"/>
        <v>3E-11</v>
      </c>
      <c r="AC120" s="63">
        <f t="shared" si="14"/>
        <v>3E-11</v>
      </c>
      <c r="AD120" s="63">
        <f t="shared" si="14"/>
        <v>3E-11</v>
      </c>
      <c r="AE120" s="63">
        <f t="shared" si="14"/>
        <v>3E-11</v>
      </c>
      <c r="AF120" s="63">
        <f t="shared" si="14"/>
        <v>3E-11</v>
      </c>
      <c r="AG120" s="63">
        <f t="shared" si="14"/>
        <v>3E-11</v>
      </c>
      <c r="AH120" s="63">
        <f t="shared" si="14"/>
        <v>3E-11</v>
      </c>
      <c r="AI120" s="63">
        <f t="shared" si="14"/>
        <v>3E-11</v>
      </c>
      <c r="AJ120" s="63">
        <f t="shared" si="14"/>
        <v>3E-11</v>
      </c>
      <c r="AK120" s="63">
        <f t="shared" si="14"/>
        <v>3E-11</v>
      </c>
      <c r="AL120" s="63">
        <f t="shared" si="14"/>
        <v>3E-11</v>
      </c>
      <c r="AM120" s="63">
        <f t="shared" si="14"/>
        <v>3E-11</v>
      </c>
      <c r="AN120" s="63">
        <f t="shared" si="14"/>
        <v>3E-11</v>
      </c>
    </row>
    <row r="121" spans="1:40" ht="14.25" hidden="1" customHeight="1" x14ac:dyDescent="0.2">
      <c r="A121" s="58">
        <v>120</v>
      </c>
      <c r="B121" s="59">
        <f>LARGE(Qualifs!$H$3:$H$156,A121)</f>
        <v>7.0299999999999999E-9</v>
      </c>
      <c r="C121" s="60" t="str">
        <f>INDEX(Qualifs!$I$3:$I$156,$H121)</f>
        <v>nc</v>
      </c>
      <c r="D121" s="61" t="str">
        <f>INDEX(Qualifs!C$3:C$156,$H121)</f>
        <v/>
      </c>
      <c r="E121" s="61">
        <f>INDEX(Qualifs!E$3:E$156,$H121)</f>
        <v>0</v>
      </c>
      <c r="F121" s="62">
        <f>INDEX(Qualifs!D$3:D$156,$H121)</f>
        <v>0</v>
      </c>
      <c r="G121" s="359">
        <f>INDEX(Qualifs!G$3:G$156,$H121)</f>
        <v>3E-11</v>
      </c>
      <c r="H121" s="58">
        <f>MATCH(B121,Qualifs!$H$3:$H$156,0)</f>
        <v>68</v>
      </c>
      <c r="J121" s="63">
        <f t="shared" si="15"/>
        <v>3E-11</v>
      </c>
      <c r="K121" s="63">
        <f t="shared" si="15"/>
        <v>3E-11</v>
      </c>
      <c r="L121" s="63">
        <f t="shared" si="15"/>
        <v>3E-11</v>
      </c>
      <c r="M121" s="63">
        <f t="shared" si="15"/>
        <v>3E-11</v>
      </c>
      <c r="N121" s="63">
        <f t="shared" si="15"/>
        <v>3E-11</v>
      </c>
      <c r="O121" s="63">
        <f t="shared" si="15"/>
        <v>3E-11</v>
      </c>
      <c r="P121" s="63">
        <f t="shared" si="15"/>
        <v>3E-11</v>
      </c>
      <c r="Q121" s="63">
        <f t="shared" si="15"/>
        <v>3E-11</v>
      </c>
      <c r="R121" s="63">
        <f t="shared" si="15"/>
        <v>3E-11</v>
      </c>
      <c r="S121" s="63">
        <f t="shared" si="15"/>
        <v>3E-11</v>
      </c>
      <c r="T121" s="63">
        <f t="shared" si="15"/>
        <v>3E-11</v>
      </c>
      <c r="U121" s="63">
        <f t="shared" si="15"/>
        <v>3E-11</v>
      </c>
      <c r="V121" s="63">
        <f t="shared" si="15"/>
        <v>3E-11</v>
      </c>
      <c r="W121" s="63">
        <f t="shared" si="15"/>
        <v>3E-11</v>
      </c>
      <c r="X121" s="63">
        <f t="shared" si="15"/>
        <v>3E-11</v>
      </c>
      <c r="Y121" s="63">
        <f t="shared" si="15"/>
        <v>3E-11</v>
      </c>
      <c r="Z121" s="63">
        <f t="shared" si="14"/>
        <v>3E-11</v>
      </c>
      <c r="AA121" s="63">
        <f t="shared" si="14"/>
        <v>3E-11</v>
      </c>
      <c r="AB121" s="63">
        <f t="shared" si="14"/>
        <v>3E-11</v>
      </c>
      <c r="AC121" s="63">
        <f t="shared" si="14"/>
        <v>3E-11</v>
      </c>
      <c r="AD121" s="63">
        <f t="shared" si="14"/>
        <v>3E-11</v>
      </c>
      <c r="AE121" s="63">
        <f t="shared" si="14"/>
        <v>3E-11</v>
      </c>
      <c r="AF121" s="63">
        <f t="shared" si="14"/>
        <v>3E-11</v>
      </c>
      <c r="AG121" s="63">
        <f t="shared" si="14"/>
        <v>3E-11</v>
      </c>
      <c r="AH121" s="63">
        <f t="shared" si="14"/>
        <v>3E-11</v>
      </c>
      <c r="AI121" s="63">
        <f t="shared" si="14"/>
        <v>3E-11</v>
      </c>
      <c r="AJ121" s="63">
        <f t="shared" si="14"/>
        <v>3E-11</v>
      </c>
      <c r="AK121" s="63">
        <f t="shared" si="14"/>
        <v>3E-11</v>
      </c>
      <c r="AL121" s="63">
        <f t="shared" si="14"/>
        <v>3E-11</v>
      </c>
      <c r="AM121" s="63">
        <f t="shared" si="14"/>
        <v>3E-11</v>
      </c>
      <c r="AN121" s="63">
        <f t="shared" si="14"/>
        <v>3E-11</v>
      </c>
    </row>
    <row r="122" spans="1:40" ht="14.25" hidden="1" customHeight="1" x14ac:dyDescent="0.2">
      <c r="A122" s="58">
        <v>121</v>
      </c>
      <c r="B122" s="59">
        <f>LARGE(Qualifs!$H$3:$H$156,A122)</f>
        <v>6.9299999999999999E-9</v>
      </c>
      <c r="C122" s="60" t="str">
        <f>INDEX(Qualifs!$I$3:$I$156,$H122)</f>
        <v>nc</v>
      </c>
      <c r="D122" s="61" t="str">
        <f>INDEX(Qualifs!C$3:C$156,$H122)</f>
        <v/>
      </c>
      <c r="E122" s="61">
        <f>INDEX(Qualifs!E$3:E$156,$H122)</f>
        <v>0</v>
      </c>
      <c r="F122" s="62">
        <f>INDEX(Qualifs!D$3:D$156,$H122)</f>
        <v>0</v>
      </c>
      <c r="G122" s="359">
        <f>INDEX(Qualifs!G$3:G$156,$H122)</f>
        <v>3E-11</v>
      </c>
      <c r="H122" s="58">
        <f>MATCH(B122,Qualifs!$H$3:$H$156,0)</f>
        <v>67</v>
      </c>
      <c r="J122" s="63">
        <f t="shared" si="15"/>
        <v>3E-11</v>
      </c>
      <c r="K122" s="63">
        <f t="shared" si="15"/>
        <v>3E-11</v>
      </c>
      <c r="L122" s="63">
        <f t="shared" si="15"/>
        <v>3E-11</v>
      </c>
      <c r="M122" s="63">
        <f t="shared" si="15"/>
        <v>3E-11</v>
      </c>
      <c r="N122" s="63">
        <f t="shared" si="15"/>
        <v>3E-11</v>
      </c>
      <c r="O122" s="63">
        <f t="shared" si="15"/>
        <v>3E-11</v>
      </c>
      <c r="P122" s="63">
        <f t="shared" si="15"/>
        <v>3E-11</v>
      </c>
      <c r="Q122" s="63">
        <f t="shared" si="15"/>
        <v>3E-11</v>
      </c>
      <c r="R122" s="63">
        <f t="shared" si="15"/>
        <v>3E-11</v>
      </c>
      <c r="S122" s="63">
        <f t="shared" si="15"/>
        <v>3E-11</v>
      </c>
      <c r="T122" s="63">
        <f t="shared" si="15"/>
        <v>3E-11</v>
      </c>
      <c r="U122" s="63">
        <f t="shared" si="15"/>
        <v>3E-11</v>
      </c>
      <c r="V122" s="63">
        <f t="shared" si="15"/>
        <v>3E-11</v>
      </c>
      <c r="W122" s="63">
        <f t="shared" si="15"/>
        <v>3E-11</v>
      </c>
      <c r="X122" s="63">
        <f t="shared" si="15"/>
        <v>3E-11</v>
      </c>
      <c r="Y122" s="63">
        <f t="shared" si="15"/>
        <v>3E-11</v>
      </c>
      <c r="Z122" s="63">
        <f t="shared" si="14"/>
        <v>3E-11</v>
      </c>
      <c r="AA122" s="63">
        <f t="shared" si="14"/>
        <v>3E-11</v>
      </c>
      <c r="AB122" s="63">
        <f t="shared" si="14"/>
        <v>3E-11</v>
      </c>
      <c r="AC122" s="63">
        <f t="shared" si="14"/>
        <v>3E-11</v>
      </c>
      <c r="AD122" s="63">
        <f t="shared" si="14"/>
        <v>3E-11</v>
      </c>
      <c r="AE122" s="63">
        <f t="shared" si="14"/>
        <v>3E-11</v>
      </c>
      <c r="AF122" s="63">
        <f t="shared" si="14"/>
        <v>3E-11</v>
      </c>
      <c r="AG122" s="63">
        <f t="shared" si="14"/>
        <v>3E-11</v>
      </c>
      <c r="AH122" s="63">
        <f t="shared" si="14"/>
        <v>3E-11</v>
      </c>
      <c r="AI122" s="63">
        <f t="shared" si="14"/>
        <v>3E-11</v>
      </c>
      <c r="AJ122" s="63">
        <f t="shared" si="14"/>
        <v>3E-11</v>
      </c>
      <c r="AK122" s="63">
        <f t="shared" si="14"/>
        <v>3E-11</v>
      </c>
      <c r="AL122" s="63">
        <f t="shared" si="14"/>
        <v>3E-11</v>
      </c>
      <c r="AM122" s="63">
        <f t="shared" si="14"/>
        <v>3E-11</v>
      </c>
      <c r="AN122" s="63">
        <f t="shared" si="14"/>
        <v>3E-11</v>
      </c>
    </row>
    <row r="123" spans="1:40" ht="14.25" hidden="1" customHeight="1" x14ac:dyDescent="0.2">
      <c r="A123" s="58">
        <v>122</v>
      </c>
      <c r="B123" s="59">
        <f>LARGE(Qualifs!$H$3:$H$156,A123)</f>
        <v>6.8299999999999998E-9</v>
      </c>
      <c r="C123" s="60" t="str">
        <f>INDEX(Qualifs!$I$3:$I$156,$H123)</f>
        <v>nc</v>
      </c>
      <c r="D123" s="61" t="str">
        <f>INDEX(Qualifs!C$3:C$156,$H123)</f>
        <v/>
      </c>
      <c r="E123" s="61">
        <f>INDEX(Qualifs!E$3:E$156,$H123)</f>
        <v>0</v>
      </c>
      <c r="F123" s="62">
        <f>INDEX(Qualifs!D$3:D$156,$H123)</f>
        <v>0</v>
      </c>
      <c r="G123" s="359">
        <f>INDEX(Qualifs!G$3:G$156,$H123)</f>
        <v>3E-11</v>
      </c>
      <c r="H123" s="58">
        <f>MATCH(B123,Qualifs!$H$3:$H$156,0)</f>
        <v>66</v>
      </c>
      <c r="J123" s="63">
        <f t="shared" si="15"/>
        <v>3E-11</v>
      </c>
      <c r="K123" s="63">
        <f t="shared" si="15"/>
        <v>3E-11</v>
      </c>
      <c r="L123" s="63">
        <f t="shared" si="15"/>
        <v>3E-11</v>
      </c>
      <c r="M123" s="63">
        <f t="shared" si="15"/>
        <v>3E-11</v>
      </c>
      <c r="N123" s="63">
        <f t="shared" si="15"/>
        <v>3E-11</v>
      </c>
      <c r="O123" s="63">
        <f t="shared" si="15"/>
        <v>3E-11</v>
      </c>
      <c r="P123" s="63">
        <f t="shared" si="15"/>
        <v>3E-11</v>
      </c>
      <c r="Q123" s="63">
        <f t="shared" si="15"/>
        <v>3E-11</v>
      </c>
      <c r="R123" s="63">
        <f t="shared" si="15"/>
        <v>3E-11</v>
      </c>
      <c r="S123" s="63">
        <f t="shared" si="15"/>
        <v>3E-11</v>
      </c>
      <c r="T123" s="63">
        <f t="shared" si="15"/>
        <v>3E-11</v>
      </c>
      <c r="U123" s="63">
        <f t="shared" si="15"/>
        <v>3E-11</v>
      </c>
      <c r="V123" s="63">
        <f t="shared" si="15"/>
        <v>3E-11</v>
      </c>
      <c r="W123" s="63">
        <f t="shared" si="15"/>
        <v>3E-11</v>
      </c>
      <c r="X123" s="63">
        <f t="shared" si="15"/>
        <v>3E-11</v>
      </c>
      <c r="Y123" s="63">
        <f t="shared" si="15"/>
        <v>3E-11</v>
      </c>
      <c r="Z123" s="63">
        <f t="shared" si="14"/>
        <v>3E-11</v>
      </c>
      <c r="AA123" s="63">
        <f t="shared" si="14"/>
        <v>3E-11</v>
      </c>
      <c r="AB123" s="63">
        <f t="shared" si="14"/>
        <v>3E-11</v>
      </c>
      <c r="AC123" s="63">
        <f t="shared" si="14"/>
        <v>3E-11</v>
      </c>
      <c r="AD123" s="63">
        <f t="shared" si="14"/>
        <v>3E-11</v>
      </c>
      <c r="AE123" s="63">
        <f t="shared" si="14"/>
        <v>3E-11</v>
      </c>
      <c r="AF123" s="63">
        <f t="shared" si="14"/>
        <v>3E-11</v>
      </c>
      <c r="AG123" s="63">
        <f t="shared" si="14"/>
        <v>3E-11</v>
      </c>
      <c r="AH123" s="63">
        <f t="shared" si="14"/>
        <v>3E-11</v>
      </c>
      <c r="AI123" s="63">
        <f t="shared" si="14"/>
        <v>3E-11</v>
      </c>
      <c r="AJ123" s="63">
        <f t="shared" si="14"/>
        <v>3E-11</v>
      </c>
      <c r="AK123" s="63">
        <f t="shared" si="14"/>
        <v>3E-11</v>
      </c>
      <c r="AL123" s="63">
        <f t="shared" si="14"/>
        <v>3E-11</v>
      </c>
      <c r="AM123" s="63">
        <f t="shared" si="14"/>
        <v>3E-11</v>
      </c>
      <c r="AN123" s="63">
        <f t="shared" si="14"/>
        <v>3E-11</v>
      </c>
    </row>
    <row r="124" spans="1:40" ht="14.25" hidden="1" customHeight="1" x14ac:dyDescent="0.2">
      <c r="A124" s="58">
        <v>123</v>
      </c>
      <c r="B124" s="59">
        <f>LARGE(Qualifs!$H$3:$H$156,A124)</f>
        <v>6.7299999999999997E-9</v>
      </c>
      <c r="C124" s="60" t="str">
        <f>INDEX(Qualifs!$I$3:$I$156,$H124)</f>
        <v>nc</v>
      </c>
      <c r="D124" s="61" t="str">
        <f>INDEX(Qualifs!C$3:C$156,$H124)</f>
        <v/>
      </c>
      <c r="E124" s="61">
        <f>INDEX(Qualifs!E$3:E$156,$H124)</f>
        <v>0</v>
      </c>
      <c r="F124" s="62">
        <f>INDEX(Qualifs!D$3:D$156,$H124)</f>
        <v>0</v>
      </c>
      <c r="G124" s="359">
        <f>INDEX(Qualifs!G$3:G$156,$H124)</f>
        <v>3E-11</v>
      </c>
      <c r="H124" s="58">
        <f>MATCH(B124,Qualifs!$H$3:$H$156,0)</f>
        <v>65</v>
      </c>
      <c r="J124" s="63">
        <f t="shared" si="15"/>
        <v>3E-11</v>
      </c>
      <c r="K124" s="63">
        <f t="shared" si="15"/>
        <v>3E-11</v>
      </c>
      <c r="L124" s="63">
        <f t="shared" si="15"/>
        <v>3E-11</v>
      </c>
      <c r="M124" s="63">
        <f t="shared" si="15"/>
        <v>3E-11</v>
      </c>
      <c r="N124" s="63">
        <f t="shared" si="15"/>
        <v>3E-11</v>
      </c>
      <c r="O124" s="63">
        <f t="shared" si="15"/>
        <v>3E-11</v>
      </c>
      <c r="P124" s="63">
        <f t="shared" si="15"/>
        <v>3E-11</v>
      </c>
      <c r="Q124" s="63">
        <f t="shared" si="15"/>
        <v>3E-11</v>
      </c>
      <c r="R124" s="63">
        <f t="shared" si="15"/>
        <v>3E-11</v>
      </c>
      <c r="S124" s="63">
        <f t="shared" si="15"/>
        <v>3E-11</v>
      </c>
      <c r="T124" s="63">
        <f t="shared" si="15"/>
        <v>3E-11</v>
      </c>
      <c r="U124" s="63">
        <f t="shared" si="15"/>
        <v>3E-11</v>
      </c>
      <c r="V124" s="63">
        <f t="shared" si="15"/>
        <v>3E-11</v>
      </c>
      <c r="W124" s="63">
        <f t="shared" si="15"/>
        <v>3E-11</v>
      </c>
      <c r="X124" s="63">
        <f t="shared" si="15"/>
        <v>3E-11</v>
      </c>
      <c r="Y124" s="63">
        <f t="shared" si="15"/>
        <v>3E-11</v>
      </c>
      <c r="Z124" s="63">
        <f t="shared" si="14"/>
        <v>3E-11</v>
      </c>
      <c r="AA124" s="63">
        <f t="shared" si="14"/>
        <v>3E-11</v>
      </c>
      <c r="AB124" s="63">
        <f t="shared" si="14"/>
        <v>3E-11</v>
      </c>
      <c r="AC124" s="63">
        <f t="shared" si="14"/>
        <v>3E-11</v>
      </c>
      <c r="AD124" s="63">
        <f t="shared" si="14"/>
        <v>3E-11</v>
      </c>
      <c r="AE124" s="63">
        <f t="shared" si="14"/>
        <v>3E-11</v>
      </c>
      <c r="AF124" s="63">
        <f t="shared" si="14"/>
        <v>3E-11</v>
      </c>
      <c r="AG124" s="63">
        <f t="shared" si="14"/>
        <v>3E-11</v>
      </c>
      <c r="AH124" s="63">
        <f t="shared" si="14"/>
        <v>3E-11</v>
      </c>
      <c r="AI124" s="63">
        <f t="shared" si="14"/>
        <v>3E-11</v>
      </c>
      <c r="AJ124" s="63">
        <f t="shared" si="14"/>
        <v>3E-11</v>
      </c>
      <c r="AK124" s="63">
        <f t="shared" si="14"/>
        <v>3E-11</v>
      </c>
      <c r="AL124" s="63">
        <f t="shared" si="14"/>
        <v>3E-11</v>
      </c>
      <c r="AM124" s="63">
        <f t="shared" si="14"/>
        <v>3E-11</v>
      </c>
      <c r="AN124" s="63">
        <f t="shared" si="14"/>
        <v>3E-11</v>
      </c>
    </row>
    <row r="125" spans="1:40" ht="14.25" hidden="1" customHeight="1" x14ac:dyDescent="0.2">
      <c r="A125" s="58">
        <v>124</v>
      </c>
      <c r="B125" s="59">
        <f>LARGE(Qualifs!$H$3:$H$156,A125)</f>
        <v>6.6300000000000005E-9</v>
      </c>
      <c r="C125" s="60" t="str">
        <f>INDEX(Qualifs!$I$3:$I$156,$H125)</f>
        <v>nc</v>
      </c>
      <c r="D125" s="61" t="str">
        <f>INDEX(Qualifs!C$3:C$156,$H125)</f>
        <v/>
      </c>
      <c r="E125" s="61">
        <f>INDEX(Qualifs!E$3:E$156,$H125)</f>
        <v>0</v>
      </c>
      <c r="F125" s="62">
        <f>INDEX(Qualifs!D$3:D$156,$H125)</f>
        <v>0</v>
      </c>
      <c r="G125" s="359">
        <f>INDEX(Qualifs!G$3:G$156,$H125)</f>
        <v>3E-11</v>
      </c>
      <c r="H125" s="58">
        <f>MATCH(B125,Qualifs!$H$3:$H$156,0)</f>
        <v>64</v>
      </c>
      <c r="J125" s="63">
        <f t="shared" si="15"/>
        <v>3E-11</v>
      </c>
      <c r="K125" s="63">
        <f t="shared" si="15"/>
        <v>3E-11</v>
      </c>
      <c r="L125" s="63">
        <f t="shared" si="15"/>
        <v>3E-11</v>
      </c>
      <c r="M125" s="63">
        <f t="shared" si="15"/>
        <v>3E-11</v>
      </c>
      <c r="N125" s="63">
        <f t="shared" si="15"/>
        <v>3E-11</v>
      </c>
      <c r="O125" s="63">
        <f t="shared" si="15"/>
        <v>3E-11</v>
      </c>
      <c r="P125" s="63">
        <f t="shared" si="15"/>
        <v>3E-11</v>
      </c>
      <c r="Q125" s="63">
        <f t="shared" si="15"/>
        <v>3E-11</v>
      </c>
      <c r="R125" s="63">
        <f t="shared" si="15"/>
        <v>3E-11</v>
      </c>
      <c r="S125" s="63">
        <f t="shared" si="15"/>
        <v>3E-11</v>
      </c>
      <c r="T125" s="63">
        <f t="shared" si="15"/>
        <v>3E-11</v>
      </c>
      <c r="U125" s="63">
        <f t="shared" si="15"/>
        <v>3E-11</v>
      </c>
      <c r="V125" s="63">
        <f t="shared" si="15"/>
        <v>3E-11</v>
      </c>
      <c r="W125" s="63">
        <f t="shared" si="15"/>
        <v>3E-11</v>
      </c>
      <c r="X125" s="63">
        <f t="shared" si="15"/>
        <v>3E-11</v>
      </c>
      <c r="Y125" s="63">
        <f t="shared" si="15"/>
        <v>3E-11</v>
      </c>
      <c r="Z125" s="63">
        <f t="shared" si="14"/>
        <v>3E-11</v>
      </c>
      <c r="AA125" s="63">
        <f t="shared" si="14"/>
        <v>3E-11</v>
      </c>
      <c r="AB125" s="63">
        <f t="shared" si="14"/>
        <v>3E-11</v>
      </c>
      <c r="AC125" s="63">
        <f t="shared" si="14"/>
        <v>3E-11</v>
      </c>
      <c r="AD125" s="63">
        <f t="shared" si="14"/>
        <v>3E-11</v>
      </c>
      <c r="AE125" s="63">
        <f t="shared" si="14"/>
        <v>3E-11</v>
      </c>
      <c r="AF125" s="63">
        <f t="shared" si="14"/>
        <v>3E-11</v>
      </c>
      <c r="AG125" s="63">
        <f t="shared" si="14"/>
        <v>3E-11</v>
      </c>
      <c r="AH125" s="63">
        <f t="shared" si="14"/>
        <v>3E-11</v>
      </c>
      <c r="AI125" s="63">
        <f t="shared" si="14"/>
        <v>3E-11</v>
      </c>
      <c r="AJ125" s="63">
        <f t="shared" si="14"/>
        <v>3E-11</v>
      </c>
      <c r="AK125" s="63">
        <f t="shared" si="14"/>
        <v>3E-11</v>
      </c>
      <c r="AL125" s="63">
        <f t="shared" si="14"/>
        <v>3E-11</v>
      </c>
      <c r="AM125" s="63">
        <f t="shared" si="14"/>
        <v>3E-11</v>
      </c>
      <c r="AN125" s="63">
        <f t="shared" si="14"/>
        <v>3E-11</v>
      </c>
    </row>
    <row r="126" spans="1:40" ht="14.25" hidden="1" customHeight="1" x14ac:dyDescent="0.2">
      <c r="A126" s="58">
        <v>125</v>
      </c>
      <c r="B126" s="59">
        <f>LARGE(Qualifs!$H$3:$H$156,A126)</f>
        <v>6.5300000000000004E-9</v>
      </c>
      <c r="C126" s="60" t="str">
        <f>INDEX(Qualifs!$I$3:$I$156,$H126)</f>
        <v>nc</v>
      </c>
      <c r="D126" s="61" t="str">
        <f>INDEX(Qualifs!C$3:C$156,$H126)</f>
        <v/>
      </c>
      <c r="E126" s="61">
        <f>INDEX(Qualifs!E$3:E$156,$H126)</f>
        <v>0</v>
      </c>
      <c r="F126" s="62">
        <f>INDEX(Qualifs!D$3:D$156,$H126)</f>
        <v>0</v>
      </c>
      <c r="G126" s="359">
        <f>INDEX(Qualifs!G$3:G$156,$H126)</f>
        <v>3E-11</v>
      </c>
      <c r="H126" s="58">
        <f>MATCH(B126,Qualifs!$H$3:$H$156,0)</f>
        <v>63</v>
      </c>
      <c r="J126" s="63">
        <f t="shared" si="15"/>
        <v>3E-11</v>
      </c>
      <c r="K126" s="63">
        <f t="shared" si="15"/>
        <v>3E-11</v>
      </c>
      <c r="L126" s="63">
        <f t="shared" si="15"/>
        <v>3E-11</v>
      </c>
      <c r="M126" s="63">
        <f t="shared" si="15"/>
        <v>3E-11</v>
      </c>
      <c r="N126" s="63">
        <f t="shared" si="15"/>
        <v>3E-11</v>
      </c>
      <c r="O126" s="63">
        <f t="shared" si="15"/>
        <v>3E-11</v>
      </c>
      <c r="P126" s="63">
        <f t="shared" si="15"/>
        <v>3E-11</v>
      </c>
      <c r="Q126" s="63">
        <f t="shared" si="15"/>
        <v>3E-11</v>
      </c>
      <c r="R126" s="63">
        <f t="shared" si="15"/>
        <v>3E-11</v>
      </c>
      <c r="S126" s="63">
        <f t="shared" si="15"/>
        <v>3E-11</v>
      </c>
      <c r="T126" s="63">
        <f t="shared" si="15"/>
        <v>3E-11</v>
      </c>
      <c r="U126" s="63">
        <f t="shared" si="15"/>
        <v>3E-11</v>
      </c>
      <c r="V126" s="63">
        <f t="shared" si="15"/>
        <v>3E-11</v>
      </c>
      <c r="W126" s="63">
        <f t="shared" si="15"/>
        <v>3E-11</v>
      </c>
      <c r="X126" s="63">
        <f t="shared" si="15"/>
        <v>3E-11</v>
      </c>
      <c r="Y126" s="63">
        <f t="shared" si="15"/>
        <v>3E-11</v>
      </c>
      <c r="Z126" s="63">
        <f t="shared" si="14"/>
        <v>3E-11</v>
      </c>
      <c r="AA126" s="63">
        <f t="shared" si="14"/>
        <v>3E-11</v>
      </c>
      <c r="AB126" s="63">
        <f t="shared" si="14"/>
        <v>3E-11</v>
      </c>
      <c r="AC126" s="63">
        <f t="shared" si="14"/>
        <v>3E-11</v>
      </c>
      <c r="AD126" s="63">
        <f t="shared" si="14"/>
        <v>3E-11</v>
      </c>
      <c r="AE126" s="63">
        <f t="shared" si="14"/>
        <v>3E-11</v>
      </c>
      <c r="AF126" s="63">
        <f t="shared" si="14"/>
        <v>3E-11</v>
      </c>
      <c r="AG126" s="63">
        <f t="shared" si="14"/>
        <v>3E-11</v>
      </c>
      <c r="AH126" s="63">
        <f t="shared" si="14"/>
        <v>3E-11</v>
      </c>
      <c r="AI126" s="63">
        <f t="shared" si="14"/>
        <v>3E-11</v>
      </c>
      <c r="AJ126" s="63">
        <f t="shared" si="14"/>
        <v>3E-11</v>
      </c>
      <c r="AK126" s="63">
        <f t="shared" si="14"/>
        <v>3E-11</v>
      </c>
      <c r="AL126" s="63">
        <f t="shared" si="14"/>
        <v>3E-11</v>
      </c>
      <c r="AM126" s="63">
        <f t="shared" si="14"/>
        <v>3E-11</v>
      </c>
      <c r="AN126" s="63">
        <f t="shared" si="14"/>
        <v>3E-11</v>
      </c>
    </row>
    <row r="127" spans="1:40" ht="14.25" hidden="1" customHeight="1" x14ac:dyDescent="0.2">
      <c r="A127" s="58">
        <v>126</v>
      </c>
      <c r="B127" s="59">
        <f>LARGE(Qualifs!$H$3:$H$156,A127)</f>
        <v>6.4300000000000003E-9</v>
      </c>
      <c r="C127" s="60" t="str">
        <f>INDEX(Qualifs!$I$3:$I$156,$H127)</f>
        <v>nc</v>
      </c>
      <c r="D127" s="61" t="str">
        <f>INDEX(Qualifs!C$3:C$156,$H127)</f>
        <v/>
      </c>
      <c r="E127" s="61">
        <f>INDEX(Qualifs!E$3:E$156,$H127)</f>
        <v>0</v>
      </c>
      <c r="F127" s="62">
        <f>INDEX(Qualifs!D$3:D$156,$H127)</f>
        <v>0</v>
      </c>
      <c r="G127" s="359">
        <f>INDEX(Qualifs!G$3:G$156,$H127)</f>
        <v>3E-11</v>
      </c>
      <c r="H127" s="58">
        <f>MATCH(B127,Qualifs!$H$3:$H$156,0)</f>
        <v>62</v>
      </c>
      <c r="J127" s="63">
        <f t="shared" si="15"/>
        <v>3E-11</v>
      </c>
      <c r="K127" s="63">
        <f t="shared" si="15"/>
        <v>3E-11</v>
      </c>
      <c r="L127" s="63">
        <f t="shared" si="15"/>
        <v>3E-11</v>
      </c>
      <c r="M127" s="63">
        <f t="shared" si="15"/>
        <v>3E-11</v>
      </c>
      <c r="N127" s="63">
        <f t="shared" si="15"/>
        <v>3E-11</v>
      </c>
      <c r="O127" s="63">
        <f t="shared" si="15"/>
        <v>3E-11</v>
      </c>
      <c r="P127" s="63">
        <f t="shared" si="15"/>
        <v>3E-11</v>
      </c>
      <c r="Q127" s="63">
        <f t="shared" si="15"/>
        <v>3E-11</v>
      </c>
      <c r="R127" s="63">
        <f t="shared" si="15"/>
        <v>3E-11</v>
      </c>
      <c r="S127" s="63">
        <f t="shared" si="15"/>
        <v>3E-11</v>
      </c>
      <c r="T127" s="63">
        <f t="shared" si="15"/>
        <v>3E-11</v>
      </c>
      <c r="U127" s="63">
        <f t="shared" si="15"/>
        <v>3E-11</v>
      </c>
      <c r="V127" s="63">
        <f t="shared" si="15"/>
        <v>3E-11</v>
      </c>
      <c r="W127" s="63">
        <f t="shared" si="15"/>
        <v>3E-11</v>
      </c>
      <c r="X127" s="63">
        <f t="shared" si="15"/>
        <v>3E-11</v>
      </c>
      <c r="Y127" s="63">
        <f t="shared" si="15"/>
        <v>3E-11</v>
      </c>
      <c r="Z127" s="63">
        <f t="shared" si="14"/>
        <v>3E-11</v>
      </c>
      <c r="AA127" s="63">
        <f t="shared" si="14"/>
        <v>3E-11</v>
      </c>
      <c r="AB127" s="63">
        <f t="shared" si="14"/>
        <v>3E-11</v>
      </c>
      <c r="AC127" s="63">
        <f t="shared" si="14"/>
        <v>3E-11</v>
      </c>
      <c r="AD127" s="63">
        <f t="shared" si="14"/>
        <v>3E-11</v>
      </c>
      <c r="AE127" s="63">
        <f t="shared" si="14"/>
        <v>3E-11</v>
      </c>
      <c r="AF127" s="63">
        <f t="shared" si="14"/>
        <v>3E-11</v>
      </c>
      <c r="AG127" s="63">
        <f t="shared" si="14"/>
        <v>3E-11</v>
      </c>
      <c r="AH127" s="63">
        <f t="shared" si="14"/>
        <v>3E-11</v>
      </c>
      <c r="AI127" s="63">
        <f t="shared" si="14"/>
        <v>3E-11</v>
      </c>
      <c r="AJ127" s="63">
        <f t="shared" si="14"/>
        <v>3E-11</v>
      </c>
      <c r="AK127" s="63">
        <f t="shared" si="14"/>
        <v>3E-11</v>
      </c>
      <c r="AL127" s="63">
        <f t="shared" si="14"/>
        <v>3E-11</v>
      </c>
      <c r="AM127" s="63">
        <f t="shared" si="14"/>
        <v>3E-11</v>
      </c>
      <c r="AN127" s="63">
        <f t="shared" si="14"/>
        <v>3E-11</v>
      </c>
    </row>
    <row r="128" spans="1:40" ht="14.25" hidden="1" customHeight="1" x14ac:dyDescent="0.2">
      <c r="A128" s="58">
        <v>127</v>
      </c>
      <c r="B128" s="59">
        <f>LARGE(Qualifs!$H$3:$H$156,A128)</f>
        <v>6.3300000000000003E-9</v>
      </c>
      <c r="C128" s="60" t="str">
        <f>INDEX(Qualifs!$I$3:$I$156,$H128)</f>
        <v>nc</v>
      </c>
      <c r="D128" s="61" t="str">
        <f>INDEX(Qualifs!C$3:C$156,$H128)</f>
        <v/>
      </c>
      <c r="E128" s="61">
        <f>INDEX(Qualifs!E$3:E$156,$H128)</f>
        <v>0</v>
      </c>
      <c r="F128" s="62">
        <f>INDEX(Qualifs!D$3:D$156,$H128)</f>
        <v>0</v>
      </c>
      <c r="G128" s="359">
        <f>INDEX(Qualifs!G$3:G$156,$H128)</f>
        <v>3E-11</v>
      </c>
      <c r="H128" s="58">
        <f>MATCH(B128,Qualifs!$H$3:$H$156,0)</f>
        <v>61</v>
      </c>
      <c r="J128" s="63">
        <f t="shared" si="15"/>
        <v>3E-11</v>
      </c>
      <c r="K128" s="63">
        <f t="shared" si="15"/>
        <v>3E-11</v>
      </c>
      <c r="L128" s="63">
        <f t="shared" si="15"/>
        <v>3E-11</v>
      </c>
      <c r="M128" s="63">
        <f t="shared" si="15"/>
        <v>3E-11</v>
      </c>
      <c r="N128" s="63">
        <f t="shared" si="15"/>
        <v>3E-11</v>
      </c>
      <c r="O128" s="63">
        <f t="shared" si="15"/>
        <v>3E-11</v>
      </c>
      <c r="P128" s="63">
        <f t="shared" si="15"/>
        <v>3E-11</v>
      </c>
      <c r="Q128" s="63">
        <f t="shared" si="15"/>
        <v>3E-11</v>
      </c>
      <c r="R128" s="63">
        <f t="shared" si="15"/>
        <v>3E-11</v>
      </c>
      <c r="S128" s="63">
        <f t="shared" si="15"/>
        <v>3E-11</v>
      </c>
      <c r="T128" s="63">
        <f t="shared" si="15"/>
        <v>3E-11</v>
      </c>
      <c r="U128" s="63">
        <f t="shared" si="15"/>
        <v>3E-11</v>
      </c>
      <c r="V128" s="63">
        <f t="shared" si="15"/>
        <v>3E-11</v>
      </c>
      <c r="W128" s="63">
        <f t="shared" si="15"/>
        <v>3E-11</v>
      </c>
      <c r="X128" s="63">
        <f t="shared" si="15"/>
        <v>3E-11</v>
      </c>
      <c r="Y128" s="63">
        <f t="shared" si="15"/>
        <v>3E-11</v>
      </c>
      <c r="Z128" s="63">
        <f t="shared" si="14"/>
        <v>3E-11</v>
      </c>
      <c r="AA128" s="63">
        <f t="shared" si="14"/>
        <v>3E-11</v>
      </c>
      <c r="AB128" s="63">
        <f t="shared" si="14"/>
        <v>3E-11</v>
      </c>
      <c r="AC128" s="63">
        <f t="shared" si="14"/>
        <v>3E-11</v>
      </c>
      <c r="AD128" s="63">
        <f t="shared" si="14"/>
        <v>3E-11</v>
      </c>
      <c r="AE128" s="63">
        <f t="shared" si="14"/>
        <v>3E-11</v>
      </c>
      <c r="AF128" s="63">
        <f t="shared" si="14"/>
        <v>3E-11</v>
      </c>
      <c r="AG128" s="63">
        <f t="shared" si="14"/>
        <v>3E-11</v>
      </c>
      <c r="AH128" s="63">
        <f t="shared" si="14"/>
        <v>3E-11</v>
      </c>
      <c r="AI128" s="63">
        <f t="shared" si="14"/>
        <v>3E-11</v>
      </c>
      <c r="AJ128" s="63">
        <f t="shared" si="14"/>
        <v>3E-11</v>
      </c>
      <c r="AK128" s="63">
        <f t="shared" si="14"/>
        <v>3E-11</v>
      </c>
      <c r="AL128" s="63">
        <f t="shared" si="14"/>
        <v>3E-11</v>
      </c>
      <c r="AM128" s="63">
        <f t="shared" si="14"/>
        <v>3E-11</v>
      </c>
      <c r="AN128" s="63">
        <f t="shared" si="14"/>
        <v>3E-11</v>
      </c>
    </row>
    <row r="129" spans="1:40" ht="14.25" hidden="1" customHeight="1" x14ac:dyDescent="0.2">
      <c r="A129" s="58">
        <v>128</v>
      </c>
      <c r="B129" s="59">
        <f>LARGE(Qualifs!$H$3:$H$156,A129)</f>
        <v>6.2300000000000002E-9</v>
      </c>
      <c r="C129" s="60" t="str">
        <f>INDEX(Qualifs!$I$3:$I$156,$H129)</f>
        <v>nc</v>
      </c>
      <c r="D129" s="61" t="str">
        <f>INDEX(Qualifs!C$3:C$156,$H129)</f>
        <v/>
      </c>
      <c r="E129" s="61">
        <f>INDEX(Qualifs!E$3:E$156,$H129)</f>
        <v>0</v>
      </c>
      <c r="F129" s="62">
        <f>INDEX(Qualifs!D$3:D$156,$H129)</f>
        <v>0</v>
      </c>
      <c r="G129" s="359">
        <f>INDEX(Qualifs!G$3:G$156,$H129)</f>
        <v>3E-11</v>
      </c>
      <c r="H129" s="58">
        <f>MATCH(B129,Qualifs!$H$3:$H$156,0)</f>
        <v>60</v>
      </c>
      <c r="J129" s="63">
        <f t="shared" si="15"/>
        <v>3E-11</v>
      </c>
      <c r="K129" s="63">
        <f t="shared" si="15"/>
        <v>3E-11</v>
      </c>
      <c r="L129" s="63">
        <f t="shared" si="15"/>
        <v>3E-11</v>
      </c>
      <c r="M129" s="63">
        <f t="shared" si="15"/>
        <v>3E-11</v>
      </c>
      <c r="N129" s="63">
        <f t="shared" si="15"/>
        <v>3E-11</v>
      </c>
      <c r="O129" s="63">
        <f t="shared" si="15"/>
        <v>3E-11</v>
      </c>
      <c r="P129" s="63">
        <f t="shared" si="15"/>
        <v>3E-11</v>
      </c>
      <c r="Q129" s="63">
        <f t="shared" si="15"/>
        <v>3E-11</v>
      </c>
      <c r="R129" s="63">
        <f t="shared" si="15"/>
        <v>3E-11</v>
      </c>
      <c r="S129" s="63">
        <f t="shared" si="15"/>
        <v>3E-11</v>
      </c>
      <c r="T129" s="63">
        <f t="shared" si="15"/>
        <v>3E-11</v>
      </c>
      <c r="U129" s="63">
        <f t="shared" si="15"/>
        <v>3E-11</v>
      </c>
      <c r="V129" s="63">
        <f t="shared" si="15"/>
        <v>3E-11</v>
      </c>
      <c r="W129" s="63">
        <f t="shared" si="15"/>
        <v>3E-11</v>
      </c>
      <c r="X129" s="63">
        <f t="shared" si="15"/>
        <v>3E-11</v>
      </c>
      <c r="Y129" s="63">
        <f t="shared" ref="Y129:AN144" si="16">IF($E129=Y$1,$G129,0)</f>
        <v>3E-11</v>
      </c>
      <c r="Z129" s="63">
        <f t="shared" si="16"/>
        <v>3E-11</v>
      </c>
      <c r="AA129" s="63">
        <f t="shared" si="16"/>
        <v>3E-11</v>
      </c>
      <c r="AB129" s="63">
        <f t="shared" si="16"/>
        <v>3E-11</v>
      </c>
      <c r="AC129" s="63">
        <f t="shared" si="16"/>
        <v>3E-11</v>
      </c>
      <c r="AD129" s="63">
        <f t="shared" si="16"/>
        <v>3E-11</v>
      </c>
      <c r="AE129" s="63">
        <f t="shared" si="16"/>
        <v>3E-11</v>
      </c>
      <c r="AF129" s="63">
        <f t="shared" si="16"/>
        <v>3E-11</v>
      </c>
      <c r="AG129" s="63">
        <f t="shared" si="16"/>
        <v>3E-11</v>
      </c>
      <c r="AH129" s="63">
        <f t="shared" si="16"/>
        <v>3E-11</v>
      </c>
      <c r="AI129" s="63">
        <f t="shared" si="16"/>
        <v>3E-11</v>
      </c>
      <c r="AJ129" s="63">
        <f t="shared" si="16"/>
        <v>3E-11</v>
      </c>
      <c r="AK129" s="63">
        <f t="shared" si="16"/>
        <v>3E-11</v>
      </c>
      <c r="AL129" s="63">
        <f t="shared" si="16"/>
        <v>3E-11</v>
      </c>
      <c r="AM129" s="63">
        <f t="shared" si="16"/>
        <v>3E-11</v>
      </c>
      <c r="AN129" s="63">
        <f t="shared" si="16"/>
        <v>3E-11</v>
      </c>
    </row>
    <row r="130" spans="1:40" ht="14.25" hidden="1" customHeight="1" x14ac:dyDescent="0.2">
      <c r="A130" s="58">
        <v>129</v>
      </c>
      <c r="B130" s="59">
        <f>LARGE(Qualifs!$H$3:$H$156,A130)</f>
        <v>6.1300000000000001E-9</v>
      </c>
      <c r="C130" s="60" t="str">
        <f>INDEX(Qualifs!$I$3:$I$156,$H130)</f>
        <v>nc</v>
      </c>
      <c r="D130" s="61" t="str">
        <f>INDEX(Qualifs!C$3:C$156,$H130)</f>
        <v/>
      </c>
      <c r="E130" s="61">
        <f>INDEX(Qualifs!E$3:E$156,$H130)</f>
        <v>0</v>
      </c>
      <c r="F130" s="62">
        <f>INDEX(Qualifs!D$3:D$156,$H130)</f>
        <v>0</v>
      </c>
      <c r="G130" s="359">
        <f>INDEX(Qualifs!G$3:G$156,$H130)</f>
        <v>3E-11</v>
      </c>
      <c r="H130" s="58">
        <f>MATCH(B130,Qualifs!$H$3:$H$156,0)</f>
        <v>59</v>
      </c>
      <c r="J130" s="63">
        <f t="shared" ref="J130:Y145" si="17">IF($E130=J$1,$G130,0)</f>
        <v>3E-11</v>
      </c>
      <c r="K130" s="63">
        <f t="shared" si="17"/>
        <v>3E-11</v>
      </c>
      <c r="L130" s="63">
        <f t="shared" si="17"/>
        <v>3E-11</v>
      </c>
      <c r="M130" s="63">
        <f t="shared" si="17"/>
        <v>3E-11</v>
      </c>
      <c r="N130" s="63">
        <f t="shared" si="17"/>
        <v>3E-11</v>
      </c>
      <c r="O130" s="63">
        <f t="shared" si="17"/>
        <v>3E-11</v>
      </c>
      <c r="P130" s="63">
        <f t="shared" si="17"/>
        <v>3E-11</v>
      </c>
      <c r="Q130" s="63">
        <f t="shared" si="17"/>
        <v>3E-11</v>
      </c>
      <c r="R130" s="63">
        <f t="shared" si="17"/>
        <v>3E-11</v>
      </c>
      <c r="S130" s="63">
        <f t="shared" si="17"/>
        <v>3E-11</v>
      </c>
      <c r="T130" s="63">
        <f t="shared" si="17"/>
        <v>3E-11</v>
      </c>
      <c r="U130" s="63">
        <f t="shared" si="17"/>
        <v>3E-11</v>
      </c>
      <c r="V130" s="63">
        <f t="shared" si="17"/>
        <v>3E-11</v>
      </c>
      <c r="W130" s="63">
        <f t="shared" si="17"/>
        <v>3E-11</v>
      </c>
      <c r="X130" s="63">
        <f t="shared" si="17"/>
        <v>3E-11</v>
      </c>
      <c r="Y130" s="63">
        <f t="shared" si="17"/>
        <v>3E-11</v>
      </c>
      <c r="Z130" s="63">
        <f t="shared" si="16"/>
        <v>3E-11</v>
      </c>
      <c r="AA130" s="63">
        <f t="shared" si="16"/>
        <v>3E-11</v>
      </c>
      <c r="AB130" s="63">
        <f t="shared" si="16"/>
        <v>3E-11</v>
      </c>
      <c r="AC130" s="63">
        <f t="shared" si="16"/>
        <v>3E-11</v>
      </c>
      <c r="AD130" s="63">
        <f t="shared" si="16"/>
        <v>3E-11</v>
      </c>
      <c r="AE130" s="63">
        <f t="shared" si="16"/>
        <v>3E-11</v>
      </c>
      <c r="AF130" s="63">
        <f t="shared" si="16"/>
        <v>3E-11</v>
      </c>
      <c r="AG130" s="63">
        <f t="shared" si="16"/>
        <v>3E-11</v>
      </c>
      <c r="AH130" s="63">
        <f t="shared" si="16"/>
        <v>3E-11</v>
      </c>
      <c r="AI130" s="63">
        <f t="shared" si="16"/>
        <v>3E-11</v>
      </c>
      <c r="AJ130" s="63">
        <f t="shared" si="16"/>
        <v>3E-11</v>
      </c>
      <c r="AK130" s="63">
        <f t="shared" si="16"/>
        <v>3E-11</v>
      </c>
      <c r="AL130" s="63">
        <f t="shared" si="16"/>
        <v>3E-11</v>
      </c>
      <c r="AM130" s="63">
        <f t="shared" si="16"/>
        <v>3E-11</v>
      </c>
      <c r="AN130" s="63">
        <f t="shared" si="16"/>
        <v>3E-11</v>
      </c>
    </row>
    <row r="131" spans="1:40" ht="14.25" hidden="1" customHeight="1" x14ac:dyDescent="0.2">
      <c r="A131" s="58">
        <v>130</v>
      </c>
      <c r="B131" s="59">
        <f>LARGE(Qualifs!$H$3:$H$156,A131)</f>
        <v>6.0300000000000001E-9</v>
      </c>
      <c r="C131" s="60" t="str">
        <f>INDEX(Qualifs!$I$3:$I$156,$H131)</f>
        <v>nc</v>
      </c>
      <c r="D131" s="61" t="str">
        <f>INDEX(Qualifs!C$3:C$156,$H131)</f>
        <v/>
      </c>
      <c r="E131" s="61">
        <f>INDEX(Qualifs!E$3:E$156,$H131)</f>
        <v>0</v>
      </c>
      <c r="F131" s="62">
        <f>INDEX(Qualifs!D$3:D$156,$H131)</f>
        <v>0</v>
      </c>
      <c r="G131" s="359">
        <f>INDEX(Qualifs!G$3:G$156,$H131)</f>
        <v>3E-11</v>
      </c>
      <c r="H131" s="58">
        <f>MATCH(B131,Qualifs!$H$3:$H$156,0)</f>
        <v>58</v>
      </c>
      <c r="J131" s="63">
        <f t="shared" si="17"/>
        <v>3E-11</v>
      </c>
      <c r="K131" s="63">
        <f t="shared" si="17"/>
        <v>3E-11</v>
      </c>
      <c r="L131" s="63">
        <f t="shared" si="17"/>
        <v>3E-11</v>
      </c>
      <c r="M131" s="63">
        <f t="shared" si="17"/>
        <v>3E-11</v>
      </c>
      <c r="N131" s="63">
        <f t="shared" si="17"/>
        <v>3E-11</v>
      </c>
      <c r="O131" s="63">
        <f t="shared" si="17"/>
        <v>3E-11</v>
      </c>
      <c r="P131" s="63">
        <f t="shared" si="17"/>
        <v>3E-11</v>
      </c>
      <c r="Q131" s="63">
        <f t="shared" si="17"/>
        <v>3E-11</v>
      </c>
      <c r="R131" s="63">
        <f t="shared" si="17"/>
        <v>3E-11</v>
      </c>
      <c r="S131" s="63">
        <f t="shared" si="17"/>
        <v>3E-11</v>
      </c>
      <c r="T131" s="63">
        <f t="shared" si="17"/>
        <v>3E-11</v>
      </c>
      <c r="U131" s="63">
        <f t="shared" si="17"/>
        <v>3E-11</v>
      </c>
      <c r="V131" s="63">
        <f t="shared" si="17"/>
        <v>3E-11</v>
      </c>
      <c r="W131" s="63">
        <f t="shared" si="17"/>
        <v>3E-11</v>
      </c>
      <c r="X131" s="63">
        <f t="shared" si="17"/>
        <v>3E-11</v>
      </c>
      <c r="Y131" s="63">
        <f t="shared" si="17"/>
        <v>3E-11</v>
      </c>
      <c r="Z131" s="63">
        <f t="shared" si="16"/>
        <v>3E-11</v>
      </c>
      <c r="AA131" s="63">
        <f t="shared" si="16"/>
        <v>3E-11</v>
      </c>
      <c r="AB131" s="63">
        <f t="shared" si="16"/>
        <v>3E-11</v>
      </c>
      <c r="AC131" s="63">
        <f t="shared" si="16"/>
        <v>3E-11</v>
      </c>
      <c r="AD131" s="63">
        <f t="shared" si="16"/>
        <v>3E-11</v>
      </c>
      <c r="AE131" s="63">
        <f t="shared" si="16"/>
        <v>3E-11</v>
      </c>
      <c r="AF131" s="63">
        <f t="shared" si="16"/>
        <v>3E-11</v>
      </c>
      <c r="AG131" s="63">
        <f t="shared" si="16"/>
        <v>3E-11</v>
      </c>
      <c r="AH131" s="63">
        <f t="shared" si="16"/>
        <v>3E-11</v>
      </c>
      <c r="AI131" s="63">
        <f t="shared" si="16"/>
        <v>3E-11</v>
      </c>
      <c r="AJ131" s="63">
        <f t="shared" si="16"/>
        <v>3E-11</v>
      </c>
      <c r="AK131" s="63">
        <f t="shared" si="16"/>
        <v>3E-11</v>
      </c>
      <c r="AL131" s="63">
        <f t="shared" si="16"/>
        <v>3E-11</v>
      </c>
      <c r="AM131" s="63">
        <f t="shared" si="16"/>
        <v>3E-11</v>
      </c>
      <c r="AN131" s="63">
        <f t="shared" si="16"/>
        <v>3E-11</v>
      </c>
    </row>
    <row r="132" spans="1:40" ht="14.25" hidden="1" customHeight="1" x14ac:dyDescent="0.2">
      <c r="A132" s="58">
        <v>131</v>
      </c>
      <c r="B132" s="59">
        <f>LARGE(Qualifs!$H$3:$H$156,A132)</f>
        <v>5.93E-9</v>
      </c>
      <c r="C132" s="60" t="str">
        <f>INDEX(Qualifs!$I$3:$I$156,$H132)</f>
        <v>nc</v>
      </c>
      <c r="D132" s="61" t="str">
        <f>INDEX(Qualifs!C$3:C$156,$H132)</f>
        <v/>
      </c>
      <c r="E132" s="61">
        <f>INDEX(Qualifs!E$3:E$156,$H132)</f>
        <v>0</v>
      </c>
      <c r="F132" s="62">
        <f>INDEX(Qualifs!D$3:D$156,$H132)</f>
        <v>0</v>
      </c>
      <c r="G132" s="359">
        <f>INDEX(Qualifs!G$3:G$156,$H132)</f>
        <v>3E-11</v>
      </c>
      <c r="H132" s="58">
        <f>MATCH(B132,Qualifs!$H$3:$H$156,0)</f>
        <v>57</v>
      </c>
      <c r="J132" s="63">
        <f t="shared" si="17"/>
        <v>3E-11</v>
      </c>
      <c r="K132" s="63">
        <f t="shared" si="17"/>
        <v>3E-11</v>
      </c>
      <c r="L132" s="63">
        <f t="shared" si="17"/>
        <v>3E-11</v>
      </c>
      <c r="M132" s="63">
        <f t="shared" si="17"/>
        <v>3E-11</v>
      </c>
      <c r="N132" s="63">
        <f t="shared" si="17"/>
        <v>3E-11</v>
      </c>
      <c r="O132" s="63">
        <f t="shared" si="17"/>
        <v>3E-11</v>
      </c>
      <c r="P132" s="63">
        <f t="shared" si="17"/>
        <v>3E-11</v>
      </c>
      <c r="Q132" s="63">
        <f t="shared" si="17"/>
        <v>3E-11</v>
      </c>
      <c r="R132" s="63">
        <f t="shared" si="17"/>
        <v>3E-11</v>
      </c>
      <c r="S132" s="63">
        <f t="shared" si="17"/>
        <v>3E-11</v>
      </c>
      <c r="T132" s="63">
        <f t="shared" si="17"/>
        <v>3E-11</v>
      </c>
      <c r="U132" s="63">
        <f t="shared" si="17"/>
        <v>3E-11</v>
      </c>
      <c r="V132" s="63">
        <f t="shared" si="17"/>
        <v>3E-11</v>
      </c>
      <c r="W132" s="63">
        <f t="shared" si="17"/>
        <v>3E-11</v>
      </c>
      <c r="X132" s="63">
        <f t="shared" si="17"/>
        <v>3E-11</v>
      </c>
      <c r="Y132" s="63">
        <f t="shared" si="17"/>
        <v>3E-11</v>
      </c>
      <c r="Z132" s="63">
        <f t="shared" si="16"/>
        <v>3E-11</v>
      </c>
      <c r="AA132" s="63">
        <f t="shared" si="16"/>
        <v>3E-11</v>
      </c>
      <c r="AB132" s="63">
        <f t="shared" si="16"/>
        <v>3E-11</v>
      </c>
      <c r="AC132" s="63">
        <f t="shared" si="16"/>
        <v>3E-11</v>
      </c>
      <c r="AD132" s="63">
        <f t="shared" si="16"/>
        <v>3E-11</v>
      </c>
      <c r="AE132" s="63">
        <f t="shared" si="16"/>
        <v>3E-11</v>
      </c>
      <c r="AF132" s="63">
        <f t="shared" si="16"/>
        <v>3E-11</v>
      </c>
      <c r="AG132" s="63">
        <f t="shared" si="16"/>
        <v>3E-11</v>
      </c>
      <c r="AH132" s="63">
        <f t="shared" si="16"/>
        <v>3E-11</v>
      </c>
      <c r="AI132" s="63">
        <f t="shared" si="16"/>
        <v>3E-11</v>
      </c>
      <c r="AJ132" s="63">
        <f t="shared" si="16"/>
        <v>3E-11</v>
      </c>
      <c r="AK132" s="63">
        <f t="shared" si="16"/>
        <v>3E-11</v>
      </c>
      <c r="AL132" s="63">
        <f t="shared" si="16"/>
        <v>3E-11</v>
      </c>
      <c r="AM132" s="63">
        <f t="shared" si="16"/>
        <v>3E-11</v>
      </c>
      <c r="AN132" s="63">
        <f t="shared" si="16"/>
        <v>3E-11</v>
      </c>
    </row>
    <row r="133" spans="1:40" ht="14.25" hidden="1" customHeight="1" x14ac:dyDescent="0.2">
      <c r="A133" s="58">
        <v>132</v>
      </c>
      <c r="B133" s="59">
        <f>LARGE(Qualifs!$H$3:$H$156,A133)</f>
        <v>5.8299999999999999E-9</v>
      </c>
      <c r="C133" s="60" t="str">
        <f>INDEX(Qualifs!$I$3:$I$156,$H133)</f>
        <v>nc</v>
      </c>
      <c r="D133" s="61" t="str">
        <f>INDEX(Qualifs!C$3:C$156,$H133)</f>
        <v/>
      </c>
      <c r="E133" s="61">
        <f>INDEX(Qualifs!E$3:E$156,$H133)</f>
        <v>0</v>
      </c>
      <c r="F133" s="62">
        <f>INDEX(Qualifs!D$3:D$156,$H133)</f>
        <v>0</v>
      </c>
      <c r="G133" s="359">
        <f>INDEX(Qualifs!G$3:G$156,$H133)</f>
        <v>3E-11</v>
      </c>
      <c r="H133" s="58">
        <f>MATCH(B133,Qualifs!$H$3:$H$156,0)</f>
        <v>56</v>
      </c>
      <c r="J133" s="63">
        <f t="shared" si="17"/>
        <v>3E-11</v>
      </c>
      <c r="K133" s="63">
        <f t="shared" si="17"/>
        <v>3E-11</v>
      </c>
      <c r="L133" s="63">
        <f t="shared" si="17"/>
        <v>3E-11</v>
      </c>
      <c r="M133" s="63">
        <f t="shared" si="17"/>
        <v>3E-11</v>
      </c>
      <c r="N133" s="63">
        <f t="shared" si="17"/>
        <v>3E-11</v>
      </c>
      <c r="O133" s="63">
        <f t="shared" si="17"/>
        <v>3E-11</v>
      </c>
      <c r="P133" s="63">
        <f t="shared" si="17"/>
        <v>3E-11</v>
      </c>
      <c r="Q133" s="63">
        <f t="shared" si="17"/>
        <v>3E-11</v>
      </c>
      <c r="R133" s="63">
        <f t="shared" si="17"/>
        <v>3E-11</v>
      </c>
      <c r="S133" s="63">
        <f t="shared" si="17"/>
        <v>3E-11</v>
      </c>
      <c r="T133" s="63">
        <f t="shared" si="17"/>
        <v>3E-11</v>
      </c>
      <c r="U133" s="63">
        <f t="shared" si="17"/>
        <v>3E-11</v>
      </c>
      <c r="V133" s="63">
        <f t="shared" si="17"/>
        <v>3E-11</v>
      </c>
      <c r="W133" s="63">
        <f t="shared" si="17"/>
        <v>3E-11</v>
      </c>
      <c r="X133" s="63">
        <f t="shared" si="17"/>
        <v>3E-11</v>
      </c>
      <c r="Y133" s="63">
        <f t="shared" si="17"/>
        <v>3E-11</v>
      </c>
      <c r="Z133" s="63">
        <f t="shared" si="16"/>
        <v>3E-11</v>
      </c>
      <c r="AA133" s="63">
        <f t="shared" si="16"/>
        <v>3E-11</v>
      </c>
      <c r="AB133" s="63">
        <f t="shared" si="16"/>
        <v>3E-11</v>
      </c>
      <c r="AC133" s="63">
        <f t="shared" si="16"/>
        <v>3E-11</v>
      </c>
      <c r="AD133" s="63">
        <f t="shared" si="16"/>
        <v>3E-11</v>
      </c>
      <c r="AE133" s="63">
        <f t="shared" si="16"/>
        <v>3E-11</v>
      </c>
      <c r="AF133" s="63">
        <f t="shared" si="16"/>
        <v>3E-11</v>
      </c>
      <c r="AG133" s="63">
        <f t="shared" si="16"/>
        <v>3E-11</v>
      </c>
      <c r="AH133" s="63">
        <f t="shared" si="16"/>
        <v>3E-11</v>
      </c>
      <c r="AI133" s="63">
        <f t="shared" si="16"/>
        <v>3E-11</v>
      </c>
      <c r="AJ133" s="63">
        <f t="shared" si="16"/>
        <v>3E-11</v>
      </c>
      <c r="AK133" s="63">
        <f t="shared" si="16"/>
        <v>3E-11</v>
      </c>
      <c r="AL133" s="63">
        <f t="shared" si="16"/>
        <v>3E-11</v>
      </c>
      <c r="AM133" s="63">
        <f t="shared" si="16"/>
        <v>3E-11</v>
      </c>
      <c r="AN133" s="63">
        <f t="shared" si="16"/>
        <v>3E-11</v>
      </c>
    </row>
    <row r="134" spans="1:40" ht="14.25" hidden="1" customHeight="1" x14ac:dyDescent="0.2">
      <c r="A134" s="58">
        <v>133</v>
      </c>
      <c r="B134" s="59">
        <f>LARGE(Qualifs!$H$3:$H$156,A134)</f>
        <v>5.7299999999999999E-9</v>
      </c>
      <c r="C134" s="60" t="str">
        <f>INDEX(Qualifs!$I$3:$I$156,$H134)</f>
        <v>nc</v>
      </c>
      <c r="D134" s="61" t="str">
        <f>INDEX(Qualifs!C$3:C$156,$H134)</f>
        <v/>
      </c>
      <c r="E134" s="61">
        <f>INDEX(Qualifs!E$3:E$156,$H134)</f>
        <v>0</v>
      </c>
      <c r="F134" s="62">
        <f>INDEX(Qualifs!D$3:D$156,$H134)</f>
        <v>0</v>
      </c>
      <c r="G134" s="359">
        <f>INDEX(Qualifs!G$3:G$156,$H134)</f>
        <v>3E-11</v>
      </c>
      <c r="H134" s="58">
        <f>MATCH(B134,Qualifs!$H$3:$H$156,0)</f>
        <v>55</v>
      </c>
      <c r="J134" s="63">
        <f t="shared" si="17"/>
        <v>3E-11</v>
      </c>
      <c r="K134" s="63">
        <f t="shared" si="17"/>
        <v>3E-11</v>
      </c>
      <c r="L134" s="63">
        <f t="shared" si="17"/>
        <v>3E-11</v>
      </c>
      <c r="M134" s="63">
        <f t="shared" si="17"/>
        <v>3E-11</v>
      </c>
      <c r="N134" s="63">
        <f t="shared" si="17"/>
        <v>3E-11</v>
      </c>
      <c r="O134" s="63">
        <f t="shared" si="17"/>
        <v>3E-11</v>
      </c>
      <c r="P134" s="63">
        <f t="shared" si="17"/>
        <v>3E-11</v>
      </c>
      <c r="Q134" s="63">
        <f t="shared" si="17"/>
        <v>3E-11</v>
      </c>
      <c r="R134" s="63">
        <f t="shared" si="17"/>
        <v>3E-11</v>
      </c>
      <c r="S134" s="63">
        <f t="shared" si="17"/>
        <v>3E-11</v>
      </c>
      <c r="T134" s="63">
        <f t="shared" si="17"/>
        <v>3E-11</v>
      </c>
      <c r="U134" s="63">
        <f t="shared" si="17"/>
        <v>3E-11</v>
      </c>
      <c r="V134" s="63">
        <f t="shared" si="17"/>
        <v>3E-11</v>
      </c>
      <c r="W134" s="63">
        <f t="shared" si="17"/>
        <v>3E-11</v>
      </c>
      <c r="X134" s="63">
        <f t="shared" si="17"/>
        <v>3E-11</v>
      </c>
      <c r="Y134" s="63">
        <f t="shared" si="17"/>
        <v>3E-11</v>
      </c>
      <c r="Z134" s="63">
        <f t="shared" si="16"/>
        <v>3E-11</v>
      </c>
      <c r="AA134" s="63">
        <f t="shared" si="16"/>
        <v>3E-11</v>
      </c>
      <c r="AB134" s="63">
        <f t="shared" si="16"/>
        <v>3E-11</v>
      </c>
      <c r="AC134" s="63">
        <f t="shared" si="16"/>
        <v>3E-11</v>
      </c>
      <c r="AD134" s="63">
        <f t="shared" si="16"/>
        <v>3E-11</v>
      </c>
      <c r="AE134" s="63">
        <f t="shared" si="16"/>
        <v>3E-11</v>
      </c>
      <c r="AF134" s="63">
        <f t="shared" si="16"/>
        <v>3E-11</v>
      </c>
      <c r="AG134" s="63">
        <f t="shared" si="16"/>
        <v>3E-11</v>
      </c>
      <c r="AH134" s="63">
        <f t="shared" si="16"/>
        <v>3E-11</v>
      </c>
      <c r="AI134" s="63">
        <f t="shared" si="16"/>
        <v>3E-11</v>
      </c>
      <c r="AJ134" s="63">
        <f t="shared" si="16"/>
        <v>3E-11</v>
      </c>
      <c r="AK134" s="63">
        <f t="shared" si="16"/>
        <v>3E-11</v>
      </c>
      <c r="AL134" s="63">
        <f t="shared" si="16"/>
        <v>3E-11</v>
      </c>
      <c r="AM134" s="63">
        <f t="shared" si="16"/>
        <v>3E-11</v>
      </c>
      <c r="AN134" s="63">
        <f t="shared" si="16"/>
        <v>3E-11</v>
      </c>
    </row>
    <row r="135" spans="1:40" ht="14.25" hidden="1" customHeight="1" x14ac:dyDescent="0.2">
      <c r="A135" s="58">
        <v>134</v>
      </c>
      <c r="B135" s="59">
        <f>LARGE(Qualifs!$H$3:$H$156,A135)</f>
        <v>5.6299999999999998E-9</v>
      </c>
      <c r="C135" s="60" t="str">
        <f>INDEX(Qualifs!$I$3:$I$156,$H135)</f>
        <v>nc</v>
      </c>
      <c r="D135" s="61" t="str">
        <f>INDEX(Qualifs!C$3:C$156,$H135)</f>
        <v/>
      </c>
      <c r="E135" s="61">
        <f>INDEX(Qualifs!E$3:E$156,$H135)</f>
        <v>0</v>
      </c>
      <c r="F135" s="62">
        <f>INDEX(Qualifs!D$3:D$156,$H135)</f>
        <v>0</v>
      </c>
      <c r="G135" s="359">
        <f>INDEX(Qualifs!G$3:G$156,$H135)</f>
        <v>3E-11</v>
      </c>
      <c r="H135" s="58">
        <f>MATCH(B135,Qualifs!$H$3:$H$156,0)</f>
        <v>54</v>
      </c>
      <c r="J135" s="63">
        <f t="shared" si="17"/>
        <v>3E-11</v>
      </c>
      <c r="K135" s="63">
        <f t="shared" si="17"/>
        <v>3E-11</v>
      </c>
      <c r="L135" s="63">
        <f t="shared" si="17"/>
        <v>3E-11</v>
      </c>
      <c r="M135" s="63">
        <f t="shared" si="17"/>
        <v>3E-11</v>
      </c>
      <c r="N135" s="63">
        <f t="shared" si="17"/>
        <v>3E-11</v>
      </c>
      <c r="O135" s="63">
        <f t="shared" si="17"/>
        <v>3E-11</v>
      </c>
      <c r="P135" s="63">
        <f t="shared" si="17"/>
        <v>3E-11</v>
      </c>
      <c r="Q135" s="63">
        <f t="shared" si="17"/>
        <v>3E-11</v>
      </c>
      <c r="R135" s="63">
        <f t="shared" si="17"/>
        <v>3E-11</v>
      </c>
      <c r="S135" s="63">
        <f t="shared" si="17"/>
        <v>3E-11</v>
      </c>
      <c r="T135" s="63">
        <f t="shared" si="17"/>
        <v>3E-11</v>
      </c>
      <c r="U135" s="63">
        <f t="shared" si="17"/>
        <v>3E-11</v>
      </c>
      <c r="V135" s="63">
        <f t="shared" si="17"/>
        <v>3E-11</v>
      </c>
      <c r="W135" s="63">
        <f t="shared" si="17"/>
        <v>3E-11</v>
      </c>
      <c r="X135" s="63">
        <f t="shared" si="17"/>
        <v>3E-11</v>
      </c>
      <c r="Y135" s="63">
        <f t="shared" si="17"/>
        <v>3E-11</v>
      </c>
      <c r="Z135" s="63">
        <f t="shared" si="16"/>
        <v>3E-11</v>
      </c>
      <c r="AA135" s="63">
        <f t="shared" si="16"/>
        <v>3E-11</v>
      </c>
      <c r="AB135" s="63">
        <f t="shared" si="16"/>
        <v>3E-11</v>
      </c>
      <c r="AC135" s="63">
        <f t="shared" si="16"/>
        <v>3E-11</v>
      </c>
      <c r="AD135" s="63">
        <f t="shared" si="16"/>
        <v>3E-11</v>
      </c>
      <c r="AE135" s="63">
        <f t="shared" si="16"/>
        <v>3E-11</v>
      </c>
      <c r="AF135" s="63">
        <f t="shared" si="16"/>
        <v>3E-11</v>
      </c>
      <c r="AG135" s="63">
        <f t="shared" si="16"/>
        <v>3E-11</v>
      </c>
      <c r="AH135" s="63">
        <f t="shared" si="16"/>
        <v>3E-11</v>
      </c>
      <c r="AI135" s="63">
        <f t="shared" si="16"/>
        <v>3E-11</v>
      </c>
      <c r="AJ135" s="63">
        <f t="shared" si="16"/>
        <v>3E-11</v>
      </c>
      <c r="AK135" s="63">
        <f t="shared" si="16"/>
        <v>3E-11</v>
      </c>
      <c r="AL135" s="63">
        <f t="shared" si="16"/>
        <v>3E-11</v>
      </c>
      <c r="AM135" s="63">
        <f t="shared" si="16"/>
        <v>3E-11</v>
      </c>
      <c r="AN135" s="63">
        <f t="shared" si="16"/>
        <v>3E-11</v>
      </c>
    </row>
    <row r="136" spans="1:40" ht="14.25" hidden="1" customHeight="1" x14ac:dyDescent="0.2">
      <c r="A136" s="58">
        <v>135</v>
      </c>
      <c r="B136" s="59">
        <f>LARGE(Qualifs!$H$3:$H$156,A136)</f>
        <v>5.5299999999999997E-9</v>
      </c>
      <c r="C136" s="60" t="str">
        <f>INDEX(Qualifs!$I$3:$I$156,$H136)</f>
        <v>nc</v>
      </c>
      <c r="D136" s="61" t="str">
        <f>INDEX(Qualifs!C$3:C$156,$H136)</f>
        <v/>
      </c>
      <c r="E136" s="61">
        <f>INDEX(Qualifs!E$3:E$156,$H136)</f>
        <v>0</v>
      </c>
      <c r="F136" s="62">
        <f>INDEX(Qualifs!D$3:D$156,$H136)</f>
        <v>0</v>
      </c>
      <c r="G136" s="359">
        <f>INDEX(Qualifs!G$3:G$156,$H136)</f>
        <v>3E-11</v>
      </c>
      <c r="H136" s="58">
        <f>MATCH(B136,Qualifs!$H$3:$H$156,0)</f>
        <v>53</v>
      </c>
      <c r="J136" s="63">
        <f t="shared" si="17"/>
        <v>3E-11</v>
      </c>
      <c r="K136" s="63">
        <f t="shared" si="17"/>
        <v>3E-11</v>
      </c>
      <c r="L136" s="63">
        <f t="shared" si="17"/>
        <v>3E-11</v>
      </c>
      <c r="M136" s="63">
        <f t="shared" si="17"/>
        <v>3E-11</v>
      </c>
      <c r="N136" s="63">
        <f t="shared" si="17"/>
        <v>3E-11</v>
      </c>
      <c r="O136" s="63">
        <f t="shared" si="17"/>
        <v>3E-11</v>
      </c>
      <c r="P136" s="63">
        <f t="shared" si="17"/>
        <v>3E-11</v>
      </c>
      <c r="Q136" s="63">
        <f t="shared" si="17"/>
        <v>3E-11</v>
      </c>
      <c r="R136" s="63">
        <f t="shared" si="17"/>
        <v>3E-11</v>
      </c>
      <c r="S136" s="63">
        <f t="shared" si="17"/>
        <v>3E-11</v>
      </c>
      <c r="T136" s="63">
        <f t="shared" si="17"/>
        <v>3E-11</v>
      </c>
      <c r="U136" s="63">
        <f t="shared" si="17"/>
        <v>3E-11</v>
      </c>
      <c r="V136" s="63">
        <f t="shared" si="17"/>
        <v>3E-11</v>
      </c>
      <c r="W136" s="63">
        <f t="shared" si="17"/>
        <v>3E-11</v>
      </c>
      <c r="X136" s="63">
        <f t="shared" si="17"/>
        <v>3E-11</v>
      </c>
      <c r="Y136" s="63">
        <f t="shared" si="17"/>
        <v>3E-11</v>
      </c>
      <c r="Z136" s="63">
        <f t="shared" si="16"/>
        <v>3E-11</v>
      </c>
      <c r="AA136" s="63">
        <f t="shared" si="16"/>
        <v>3E-11</v>
      </c>
      <c r="AB136" s="63">
        <f t="shared" si="16"/>
        <v>3E-11</v>
      </c>
      <c r="AC136" s="63">
        <f t="shared" si="16"/>
        <v>3E-11</v>
      </c>
      <c r="AD136" s="63">
        <f t="shared" si="16"/>
        <v>3E-11</v>
      </c>
      <c r="AE136" s="63">
        <f t="shared" si="16"/>
        <v>3E-11</v>
      </c>
      <c r="AF136" s="63">
        <f t="shared" si="16"/>
        <v>3E-11</v>
      </c>
      <c r="AG136" s="63">
        <f t="shared" si="16"/>
        <v>3E-11</v>
      </c>
      <c r="AH136" s="63">
        <f t="shared" si="16"/>
        <v>3E-11</v>
      </c>
      <c r="AI136" s="63">
        <f t="shared" si="16"/>
        <v>3E-11</v>
      </c>
      <c r="AJ136" s="63">
        <f t="shared" si="16"/>
        <v>3E-11</v>
      </c>
      <c r="AK136" s="63">
        <f t="shared" si="16"/>
        <v>3E-11</v>
      </c>
      <c r="AL136" s="63">
        <f t="shared" si="16"/>
        <v>3E-11</v>
      </c>
      <c r="AM136" s="63">
        <f t="shared" si="16"/>
        <v>3E-11</v>
      </c>
      <c r="AN136" s="63">
        <f t="shared" si="16"/>
        <v>3E-11</v>
      </c>
    </row>
    <row r="137" spans="1:40" ht="14.25" hidden="1" customHeight="1" x14ac:dyDescent="0.2">
      <c r="A137" s="58">
        <v>136</v>
      </c>
      <c r="B137" s="59">
        <f>LARGE(Qualifs!$H$3:$H$156,A137)</f>
        <v>5.2300000000000003E-9</v>
      </c>
      <c r="C137" s="60" t="str">
        <f>INDEX(Qualifs!$I$3:$I$156,$H137)</f>
        <v>nc</v>
      </c>
      <c r="D137" s="61" t="str">
        <f>INDEX(Qualifs!C$3:C$156,$H137)</f>
        <v/>
      </c>
      <c r="E137" s="61">
        <f>INDEX(Qualifs!E$3:E$156,$H137)</f>
        <v>0</v>
      </c>
      <c r="F137" s="62">
        <f>INDEX(Qualifs!D$3:D$156,$H137)</f>
        <v>0</v>
      </c>
      <c r="G137" s="359">
        <f>INDEX(Qualifs!G$3:G$156,$H137)</f>
        <v>3E-11</v>
      </c>
      <c r="H137" s="58">
        <f>MATCH(B137,Qualifs!$H$3:$H$156,0)</f>
        <v>50</v>
      </c>
      <c r="J137" s="63">
        <f t="shared" si="17"/>
        <v>3E-11</v>
      </c>
      <c r="K137" s="63">
        <f t="shared" si="17"/>
        <v>3E-11</v>
      </c>
      <c r="L137" s="63">
        <f t="shared" si="17"/>
        <v>3E-11</v>
      </c>
      <c r="M137" s="63">
        <f t="shared" si="17"/>
        <v>3E-11</v>
      </c>
      <c r="N137" s="63">
        <f t="shared" si="17"/>
        <v>3E-11</v>
      </c>
      <c r="O137" s="63">
        <f t="shared" si="17"/>
        <v>3E-11</v>
      </c>
      <c r="P137" s="63">
        <f t="shared" si="17"/>
        <v>3E-11</v>
      </c>
      <c r="Q137" s="63">
        <f t="shared" si="17"/>
        <v>3E-11</v>
      </c>
      <c r="R137" s="63">
        <f t="shared" si="17"/>
        <v>3E-11</v>
      </c>
      <c r="S137" s="63">
        <f t="shared" si="17"/>
        <v>3E-11</v>
      </c>
      <c r="T137" s="63">
        <f t="shared" si="17"/>
        <v>3E-11</v>
      </c>
      <c r="U137" s="63">
        <f t="shared" si="17"/>
        <v>3E-11</v>
      </c>
      <c r="V137" s="63">
        <f t="shared" si="17"/>
        <v>3E-11</v>
      </c>
      <c r="W137" s="63">
        <f t="shared" si="17"/>
        <v>3E-11</v>
      </c>
      <c r="X137" s="63">
        <f t="shared" si="17"/>
        <v>3E-11</v>
      </c>
      <c r="Y137" s="63">
        <f t="shared" si="17"/>
        <v>3E-11</v>
      </c>
      <c r="Z137" s="63">
        <f t="shared" si="16"/>
        <v>3E-11</v>
      </c>
      <c r="AA137" s="63">
        <f t="shared" si="16"/>
        <v>3E-11</v>
      </c>
      <c r="AB137" s="63">
        <f t="shared" si="16"/>
        <v>3E-11</v>
      </c>
      <c r="AC137" s="63">
        <f t="shared" si="16"/>
        <v>3E-11</v>
      </c>
      <c r="AD137" s="63">
        <f t="shared" si="16"/>
        <v>3E-11</v>
      </c>
      <c r="AE137" s="63">
        <f t="shared" si="16"/>
        <v>3E-11</v>
      </c>
      <c r="AF137" s="63">
        <f t="shared" si="16"/>
        <v>3E-11</v>
      </c>
      <c r="AG137" s="63">
        <f t="shared" si="16"/>
        <v>3E-11</v>
      </c>
      <c r="AH137" s="63">
        <f t="shared" si="16"/>
        <v>3E-11</v>
      </c>
      <c r="AI137" s="63">
        <f t="shared" si="16"/>
        <v>3E-11</v>
      </c>
      <c r="AJ137" s="63">
        <f t="shared" si="16"/>
        <v>3E-11</v>
      </c>
      <c r="AK137" s="63">
        <f t="shared" si="16"/>
        <v>3E-11</v>
      </c>
      <c r="AL137" s="63">
        <f t="shared" si="16"/>
        <v>3E-11</v>
      </c>
      <c r="AM137" s="63">
        <f t="shared" si="16"/>
        <v>3E-11</v>
      </c>
      <c r="AN137" s="63">
        <f t="shared" si="16"/>
        <v>3E-11</v>
      </c>
    </row>
    <row r="138" spans="1:40" ht="14.25" hidden="1" customHeight="1" x14ac:dyDescent="0.2">
      <c r="A138" s="58">
        <v>137</v>
      </c>
      <c r="B138" s="59">
        <f>LARGE(Qualifs!$H$3:$H$156,A138)</f>
        <v>5.1300000000000003E-9</v>
      </c>
      <c r="C138" s="60" t="str">
        <f>INDEX(Qualifs!$I$3:$I$156,$H138)</f>
        <v>nc</v>
      </c>
      <c r="D138" s="61" t="str">
        <f>INDEX(Qualifs!C$3:C$156,$H138)</f>
        <v/>
      </c>
      <c r="E138" s="61">
        <f>INDEX(Qualifs!E$3:E$156,$H138)</f>
        <v>0</v>
      </c>
      <c r="F138" s="62">
        <f>INDEX(Qualifs!D$3:D$156,$H138)</f>
        <v>0</v>
      </c>
      <c r="G138" s="359">
        <f>INDEX(Qualifs!G$3:G$156,$H138)</f>
        <v>3E-11</v>
      </c>
      <c r="H138" s="58">
        <f>MATCH(B138,Qualifs!$H$3:$H$156,0)</f>
        <v>49</v>
      </c>
      <c r="J138" s="63">
        <f t="shared" si="17"/>
        <v>3E-11</v>
      </c>
      <c r="K138" s="63">
        <f t="shared" si="17"/>
        <v>3E-11</v>
      </c>
      <c r="L138" s="63">
        <f t="shared" si="17"/>
        <v>3E-11</v>
      </c>
      <c r="M138" s="63">
        <f t="shared" si="17"/>
        <v>3E-11</v>
      </c>
      <c r="N138" s="63">
        <f t="shared" si="17"/>
        <v>3E-11</v>
      </c>
      <c r="O138" s="63">
        <f t="shared" si="17"/>
        <v>3E-11</v>
      </c>
      <c r="P138" s="63">
        <f t="shared" si="17"/>
        <v>3E-11</v>
      </c>
      <c r="Q138" s="63">
        <f t="shared" si="17"/>
        <v>3E-11</v>
      </c>
      <c r="R138" s="63">
        <f t="shared" si="17"/>
        <v>3E-11</v>
      </c>
      <c r="S138" s="63">
        <f t="shared" si="17"/>
        <v>3E-11</v>
      </c>
      <c r="T138" s="63">
        <f t="shared" si="17"/>
        <v>3E-11</v>
      </c>
      <c r="U138" s="63">
        <f t="shared" si="17"/>
        <v>3E-11</v>
      </c>
      <c r="V138" s="63">
        <f t="shared" si="17"/>
        <v>3E-11</v>
      </c>
      <c r="W138" s="63">
        <f t="shared" si="17"/>
        <v>3E-11</v>
      </c>
      <c r="X138" s="63">
        <f t="shared" si="17"/>
        <v>3E-11</v>
      </c>
      <c r="Y138" s="63">
        <f t="shared" si="17"/>
        <v>3E-11</v>
      </c>
      <c r="Z138" s="63">
        <f t="shared" si="16"/>
        <v>3E-11</v>
      </c>
      <c r="AA138" s="63">
        <f t="shared" si="16"/>
        <v>3E-11</v>
      </c>
      <c r="AB138" s="63">
        <f t="shared" si="16"/>
        <v>3E-11</v>
      </c>
      <c r="AC138" s="63">
        <f t="shared" si="16"/>
        <v>3E-11</v>
      </c>
      <c r="AD138" s="63">
        <f t="shared" si="16"/>
        <v>3E-11</v>
      </c>
      <c r="AE138" s="63">
        <f t="shared" si="16"/>
        <v>3E-11</v>
      </c>
      <c r="AF138" s="63">
        <f t="shared" si="16"/>
        <v>3E-11</v>
      </c>
      <c r="AG138" s="63">
        <f t="shared" si="16"/>
        <v>3E-11</v>
      </c>
      <c r="AH138" s="63">
        <f t="shared" si="16"/>
        <v>3E-11</v>
      </c>
      <c r="AI138" s="63">
        <f t="shared" si="16"/>
        <v>3E-11</v>
      </c>
      <c r="AJ138" s="63">
        <f t="shared" si="16"/>
        <v>3E-11</v>
      </c>
      <c r="AK138" s="63">
        <f t="shared" si="16"/>
        <v>3E-11</v>
      </c>
      <c r="AL138" s="63">
        <f t="shared" si="16"/>
        <v>3E-11</v>
      </c>
      <c r="AM138" s="63">
        <f t="shared" si="16"/>
        <v>3E-11</v>
      </c>
      <c r="AN138" s="63">
        <f t="shared" si="16"/>
        <v>3E-11</v>
      </c>
    </row>
    <row r="139" spans="1:40" ht="14.25" hidden="1" customHeight="1" x14ac:dyDescent="0.2">
      <c r="A139" s="58">
        <v>138</v>
      </c>
      <c r="B139" s="59">
        <f>LARGE(Qualifs!$H$3:$H$156,A139)</f>
        <v>5.0300000000000002E-9</v>
      </c>
      <c r="C139" s="60" t="str">
        <f>INDEX(Qualifs!$I$3:$I$156,$H139)</f>
        <v>nc</v>
      </c>
      <c r="D139" s="61" t="str">
        <f>INDEX(Qualifs!C$3:C$156,$H139)</f>
        <v/>
      </c>
      <c r="E139" s="61">
        <f>INDEX(Qualifs!E$3:E$156,$H139)</f>
        <v>0</v>
      </c>
      <c r="F139" s="62">
        <f>INDEX(Qualifs!D$3:D$156,$H139)</f>
        <v>0</v>
      </c>
      <c r="G139" s="359">
        <f>INDEX(Qualifs!G$3:G$156,$H139)</f>
        <v>3E-11</v>
      </c>
      <c r="H139" s="58">
        <f>MATCH(B139,Qualifs!$H$3:$H$156,0)</f>
        <v>48</v>
      </c>
      <c r="J139" s="63">
        <f t="shared" si="17"/>
        <v>3E-11</v>
      </c>
      <c r="K139" s="63">
        <f t="shared" si="17"/>
        <v>3E-11</v>
      </c>
      <c r="L139" s="63">
        <f t="shared" si="17"/>
        <v>3E-11</v>
      </c>
      <c r="M139" s="63">
        <f t="shared" si="17"/>
        <v>3E-11</v>
      </c>
      <c r="N139" s="63">
        <f t="shared" si="17"/>
        <v>3E-11</v>
      </c>
      <c r="O139" s="63">
        <f t="shared" si="17"/>
        <v>3E-11</v>
      </c>
      <c r="P139" s="63">
        <f t="shared" si="17"/>
        <v>3E-11</v>
      </c>
      <c r="Q139" s="63">
        <f t="shared" si="17"/>
        <v>3E-11</v>
      </c>
      <c r="R139" s="63">
        <f t="shared" si="17"/>
        <v>3E-11</v>
      </c>
      <c r="S139" s="63">
        <f t="shared" si="17"/>
        <v>3E-11</v>
      </c>
      <c r="T139" s="63">
        <f t="shared" si="17"/>
        <v>3E-11</v>
      </c>
      <c r="U139" s="63">
        <f t="shared" si="17"/>
        <v>3E-11</v>
      </c>
      <c r="V139" s="63">
        <f t="shared" si="17"/>
        <v>3E-11</v>
      </c>
      <c r="W139" s="63">
        <f t="shared" si="17"/>
        <v>3E-11</v>
      </c>
      <c r="X139" s="63">
        <f t="shared" si="17"/>
        <v>3E-11</v>
      </c>
      <c r="Y139" s="63">
        <f t="shared" si="17"/>
        <v>3E-11</v>
      </c>
      <c r="Z139" s="63">
        <f t="shared" si="16"/>
        <v>3E-11</v>
      </c>
      <c r="AA139" s="63">
        <f t="shared" si="16"/>
        <v>3E-11</v>
      </c>
      <c r="AB139" s="63">
        <f t="shared" si="16"/>
        <v>3E-11</v>
      </c>
      <c r="AC139" s="63">
        <f t="shared" si="16"/>
        <v>3E-11</v>
      </c>
      <c r="AD139" s="63">
        <f t="shared" si="16"/>
        <v>3E-11</v>
      </c>
      <c r="AE139" s="63">
        <f t="shared" si="16"/>
        <v>3E-11</v>
      </c>
      <c r="AF139" s="63">
        <f t="shared" si="16"/>
        <v>3E-11</v>
      </c>
      <c r="AG139" s="63">
        <f t="shared" si="16"/>
        <v>3E-11</v>
      </c>
      <c r="AH139" s="63">
        <f t="shared" si="16"/>
        <v>3E-11</v>
      </c>
      <c r="AI139" s="63">
        <f t="shared" si="16"/>
        <v>3E-11</v>
      </c>
      <c r="AJ139" s="63">
        <f t="shared" si="16"/>
        <v>3E-11</v>
      </c>
      <c r="AK139" s="63">
        <f t="shared" si="16"/>
        <v>3E-11</v>
      </c>
      <c r="AL139" s="63">
        <f t="shared" si="16"/>
        <v>3E-11</v>
      </c>
      <c r="AM139" s="63">
        <f t="shared" si="16"/>
        <v>3E-11</v>
      </c>
      <c r="AN139" s="63">
        <f t="shared" si="16"/>
        <v>3E-11</v>
      </c>
    </row>
    <row r="140" spans="1:40" ht="14.25" hidden="1" customHeight="1" x14ac:dyDescent="0.2">
      <c r="A140" s="58">
        <v>139</v>
      </c>
      <c r="B140" s="59">
        <f>LARGE(Qualifs!$H$3:$H$156,A140)</f>
        <v>4.9300000000000001E-9</v>
      </c>
      <c r="C140" s="60" t="str">
        <f>INDEX(Qualifs!$I$3:$I$156,$H140)</f>
        <v>nc</v>
      </c>
      <c r="D140" s="61" t="str">
        <f>INDEX(Qualifs!C$3:C$156,$H140)</f>
        <v/>
      </c>
      <c r="E140" s="61">
        <f>INDEX(Qualifs!E$3:E$156,$H140)</f>
        <v>0</v>
      </c>
      <c r="F140" s="62">
        <f>INDEX(Qualifs!D$3:D$156,$H140)</f>
        <v>0</v>
      </c>
      <c r="G140" s="359">
        <f>INDEX(Qualifs!G$3:G$156,$H140)</f>
        <v>3E-11</v>
      </c>
      <c r="H140" s="58">
        <f>MATCH(B140,Qualifs!$H$3:$H$156,0)</f>
        <v>47</v>
      </c>
      <c r="J140" s="63">
        <f t="shared" si="17"/>
        <v>3E-11</v>
      </c>
      <c r="K140" s="63">
        <f t="shared" si="17"/>
        <v>3E-11</v>
      </c>
      <c r="L140" s="63">
        <f t="shared" si="17"/>
        <v>3E-11</v>
      </c>
      <c r="M140" s="63">
        <f t="shared" si="17"/>
        <v>3E-11</v>
      </c>
      <c r="N140" s="63">
        <f t="shared" si="17"/>
        <v>3E-11</v>
      </c>
      <c r="O140" s="63">
        <f t="shared" si="17"/>
        <v>3E-11</v>
      </c>
      <c r="P140" s="63">
        <f t="shared" si="17"/>
        <v>3E-11</v>
      </c>
      <c r="Q140" s="63">
        <f t="shared" si="17"/>
        <v>3E-11</v>
      </c>
      <c r="R140" s="63">
        <f t="shared" si="17"/>
        <v>3E-11</v>
      </c>
      <c r="S140" s="63">
        <f t="shared" si="17"/>
        <v>3E-11</v>
      </c>
      <c r="T140" s="63">
        <f t="shared" si="17"/>
        <v>3E-11</v>
      </c>
      <c r="U140" s="63">
        <f t="shared" si="17"/>
        <v>3E-11</v>
      </c>
      <c r="V140" s="63">
        <f t="shared" si="17"/>
        <v>3E-11</v>
      </c>
      <c r="W140" s="63">
        <f t="shared" si="17"/>
        <v>3E-11</v>
      </c>
      <c r="X140" s="63">
        <f t="shared" si="17"/>
        <v>3E-11</v>
      </c>
      <c r="Y140" s="63">
        <f t="shared" si="17"/>
        <v>3E-11</v>
      </c>
      <c r="Z140" s="63">
        <f t="shared" si="16"/>
        <v>3E-11</v>
      </c>
      <c r="AA140" s="63">
        <f t="shared" si="16"/>
        <v>3E-11</v>
      </c>
      <c r="AB140" s="63">
        <f t="shared" si="16"/>
        <v>3E-11</v>
      </c>
      <c r="AC140" s="63">
        <f t="shared" si="16"/>
        <v>3E-11</v>
      </c>
      <c r="AD140" s="63">
        <f t="shared" si="16"/>
        <v>3E-11</v>
      </c>
      <c r="AE140" s="63">
        <f t="shared" si="16"/>
        <v>3E-11</v>
      </c>
      <c r="AF140" s="63">
        <f t="shared" si="16"/>
        <v>3E-11</v>
      </c>
      <c r="AG140" s="63">
        <f t="shared" si="16"/>
        <v>3E-11</v>
      </c>
      <c r="AH140" s="63">
        <f t="shared" si="16"/>
        <v>3E-11</v>
      </c>
      <c r="AI140" s="63">
        <f t="shared" si="16"/>
        <v>3E-11</v>
      </c>
      <c r="AJ140" s="63">
        <f t="shared" si="16"/>
        <v>3E-11</v>
      </c>
      <c r="AK140" s="63">
        <f t="shared" si="16"/>
        <v>3E-11</v>
      </c>
      <c r="AL140" s="63">
        <f t="shared" si="16"/>
        <v>3E-11</v>
      </c>
      <c r="AM140" s="63">
        <f t="shared" si="16"/>
        <v>3E-11</v>
      </c>
      <c r="AN140" s="63">
        <f t="shared" si="16"/>
        <v>3E-11</v>
      </c>
    </row>
    <row r="141" spans="1:40" ht="14.25" hidden="1" customHeight="1" x14ac:dyDescent="0.2">
      <c r="A141" s="58">
        <v>140</v>
      </c>
      <c r="B141" s="59">
        <f>LARGE(Qualifs!$H$3:$H$156,A141)</f>
        <v>2.6300000000000002E-9</v>
      </c>
      <c r="C141" s="60" t="str">
        <f>INDEX(Qualifs!$I$3:$I$156,$H141)</f>
        <v>nc</v>
      </c>
      <c r="D141" s="61" t="str">
        <f>INDEX(Qualifs!C$3:C$156,$H141)</f>
        <v/>
      </c>
      <c r="E141" s="61">
        <f>INDEX(Qualifs!E$3:E$156,$H141)</f>
        <v>0</v>
      </c>
      <c r="F141" s="62">
        <f>INDEX(Qualifs!D$3:D$156,$H141)</f>
        <v>0</v>
      </c>
      <c r="G141" s="359">
        <f>INDEX(Qualifs!G$3:G$156,$H141)</f>
        <v>3E-11</v>
      </c>
      <c r="H141" s="58">
        <f>MATCH(B141,Qualifs!$H$3:$H$156,0)</f>
        <v>24</v>
      </c>
      <c r="J141" s="63">
        <f t="shared" si="17"/>
        <v>3E-11</v>
      </c>
      <c r="K141" s="63">
        <f t="shared" si="17"/>
        <v>3E-11</v>
      </c>
      <c r="L141" s="63">
        <f t="shared" si="17"/>
        <v>3E-11</v>
      </c>
      <c r="M141" s="63">
        <f t="shared" si="17"/>
        <v>3E-11</v>
      </c>
      <c r="N141" s="63">
        <f t="shared" si="17"/>
        <v>3E-11</v>
      </c>
      <c r="O141" s="63">
        <f t="shared" si="17"/>
        <v>3E-11</v>
      </c>
      <c r="P141" s="63">
        <f t="shared" si="17"/>
        <v>3E-11</v>
      </c>
      <c r="Q141" s="63">
        <f t="shared" si="17"/>
        <v>3E-11</v>
      </c>
      <c r="R141" s="63">
        <f t="shared" si="17"/>
        <v>3E-11</v>
      </c>
      <c r="S141" s="63">
        <f t="shared" si="17"/>
        <v>3E-11</v>
      </c>
      <c r="T141" s="63">
        <f t="shared" si="17"/>
        <v>3E-11</v>
      </c>
      <c r="U141" s="63">
        <f t="shared" si="17"/>
        <v>3E-11</v>
      </c>
      <c r="V141" s="63">
        <f t="shared" si="17"/>
        <v>3E-11</v>
      </c>
      <c r="W141" s="63">
        <f t="shared" si="17"/>
        <v>3E-11</v>
      </c>
      <c r="X141" s="63">
        <f t="shared" si="17"/>
        <v>3E-11</v>
      </c>
      <c r="Y141" s="63">
        <f t="shared" si="17"/>
        <v>3E-11</v>
      </c>
      <c r="Z141" s="63">
        <f t="shared" si="16"/>
        <v>3E-11</v>
      </c>
      <c r="AA141" s="63">
        <f t="shared" si="16"/>
        <v>3E-11</v>
      </c>
      <c r="AB141" s="63">
        <f t="shared" si="16"/>
        <v>3E-11</v>
      </c>
      <c r="AC141" s="63">
        <f t="shared" si="16"/>
        <v>3E-11</v>
      </c>
      <c r="AD141" s="63">
        <f t="shared" si="16"/>
        <v>3E-11</v>
      </c>
      <c r="AE141" s="63">
        <f t="shared" si="16"/>
        <v>3E-11</v>
      </c>
      <c r="AF141" s="63">
        <f t="shared" si="16"/>
        <v>3E-11</v>
      </c>
      <c r="AG141" s="63">
        <f t="shared" si="16"/>
        <v>3E-11</v>
      </c>
      <c r="AH141" s="63">
        <f t="shared" si="16"/>
        <v>3E-11</v>
      </c>
      <c r="AI141" s="63">
        <f t="shared" si="16"/>
        <v>3E-11</v>
      </c>
      <c r="AJ141" s="63">
        <f t="shared" si="16"/>
        <v>3E-11</v>
      </c>
      <c r="AK141" s="63">
        <f t="shared" si="16"/>
        <v>3E-11</v>
      </c>
      <c r="AL141" s="63">
        <f t="shared" si="16"/>
        <v>3E-11</v>
      </c>
      <c r="AM141" s="63">
        <f t="shared" si="16"/>
        <v>3E-11</v>
      </c>
      <c r="AN141" s="63">
        <f t="shared" si="16"/>
        <v>3E-11</v>
      </c>
    </row>
    <row r="142" spans="1:40" ht="14.25" hidden="1" customHeight="1" x14ac:dyDescent="0.2">
      <c r="A142" s="58">
        <v>141</v>
      </c>
      <c r="B142" s="59">
        <f>LARGE(Qualifs!$H$3:$H$156,A142)</f>
        <v>2.5300000000000002E-9</v>
      </c>
      <c r="C142" s="60" t="str">
        <f>INDEX(Qualifs!$I$3:$I$156,$H142)</f>
        <v>nc</v>
      </c>
      <c r="D142" s="61" t="str">
        <f>INDEX(Qualifs!C$3:C$156,$H142)</f>
        <v/>
      </c>
      <c r="E142" s="61">
        <f>INDEX(Qualifs!E$3:E$156,$H142)</f>
        <v>0</v>
      </c>
      <c r="F142" s="62">
        <f>INDEX(Qualifs!D$3:D$156,$H142)</f>
        <v>0</v>
      </c>
      <c r="G142" s="359">
        <f>INDEX(Qualifs!G$3:G$156,$H142)</f>
        <v>3E-11</v>
      </c>
      <c r="H142" s="58">
        <f>MATCH(B142,Qualifs!$H$3:$H$156,0)</f>
        <v>23</v>
      </c>
      <c r="J142" s="63">
        <f t="shared" si="17"/>
        <v>3E-11</v>
      </c>
      <c r="K142" s="63">
        <f t="shared" si="17"/>
        <v>3E-11</v>
      </c>
      <c r="L142" s="63">
        <f t="shared" si="17"/>
        <v>3E-11</v>
      </c>
      <c r="M142" s="63">
        <f t="shared" si="17"/>
        <v>3E-11</v>
      </c>
      <c r="N142" s="63">
        <f t="shared" si="17"/>
        <v>3E-11</v>
      </c>
      <c r="O142" s="63">
        <f t="shared" si="17"/>
        <v>3E-11</v>
      </c>
      <c r="P142" s="63">
        <f t="shared" si="17"/>
        <v>3E-11</v>
      </c>
      <c r="Q142" s="63">
        <f t="shared" si="17"/>
        <v>3E-11</v>
      </c>
      <c r="R142" s="63">
        <f t="shared" si="17"/>
        <v>3E-11</v>
      </c>
      <c r="S142" s="63">
        <f t="shared" si="17"/>
        <v>3E-11</v>
      </c>
      <c r="T142" s="63">
        <f t="shared" si="17"/>
        <v>3E-11</v>
      </c>
      <c r="U142" s="63">
        <f t="shared" si="17"/>
        <v>3E-11</v>
      </c>
      <c r="V142" s="63">
        <f t="shared" si="17"/>
        <v>3E-11</v>
      </c>
      <c r="W142" s="63">
        <f t="shared" si="17"/>
        <v>3E-11</v>
      </c>
      <c r="X142" s="63">
        <f t="shared" si="17"/>
        <v>3E-11</v>
      </c>
      <c r="Y142" s="63">
        <f t="shared" si="17"/>
        <v>3E-11</v>
      </c>
      <c r="Z142" s="63">
        <f t="shared" si="16"/>
        <v>3E-11</v>
      </c>
      <c r="AA142" s="63">
        <f t="shared" si="16"/>
        <v>3E-11</v>
      </c>
      <c r="AB142" s="63">
        <f t="shared" si="16"/>
        <v>3E-11</v>
      </c>
      <c r="AC142" s="63">
        <f t="shared" si="16"/>
        <v>3E-11</v>
      </c>
      <c r="AD142" s="63">
        <f t="shared" si="16"/>
        <v>3E-11</v>
      </c>
      <c r="AE142" s="63">
        <f t="shared" si="16"/>
        <v>3E-11</v>
      </c>
      <c r="AF142" s="63">
        <f t="shared" si="16"/>
        <v>3E-11</v>
      </c>
      <c r="AG142" s="63">
        <f t="shared" si="16"/>
        <v>3E-11</v>
      </c>
      <c r="AH142" s="63">
        <f t="shared" si="16"/>
        <v>3E-11</v>
      </c>
      <c r="AI142" s="63">
        <f t="shared" si="16"/>
        <v>3E-11</v>
      </c>
      <c r="AJ142" s="63">
        <f t="shared" si="16"/>
        <v>3E-11</v>
      </c>
      <c r="AK142" s="63">
        <f t="shared" si="16"/>
        <v>3E-11</v>
      </c>
      <c r="AL142" s="63">
        <f t="shared" si="16"/>
        <v>3E-11</v>
      </c>
      <c r="AM142" s="63">
        <f t="shared" si="16"/>
        <v>3E-11</v>
      </c>
      <c r="AN142" s="63">
        <f t="shared" si="16"/>
        <v>3E-11</v>
      </c>
    </row>
    <row r="143" spans="1:40" ht="14.25" hidden="1" customHeight="1" x14ac:dyDescent="0.2">
      <c r="A143" s="58">
        <v>142</v>
      </c>
      <c r="B143" s="59">
        <f>LARGE(Qualifs!$H$3:$H$156,A143)</f>
        <v>2.4300000000000001E-9</v>
      </c>
      <c r="C143" s="60" t="str">
        <f>INDEX(Qualifs!$I$3:$I$156,$H143)</f>
        <v>nc</v>
      </c>
      <c r="D143" s="61" t="str">
        <f>INDEX(Qualifs!C$3:C$156,$H143)</f>
        <v/>
      </c>
      <c r="E143" s="61">
        <f>INDEX(Qualifs!E$3:E$156,$H143)</f>
        <v>0</v>
      </c>
      <c r="F143" s="62">
        <f>INDEX(Qualifs!D$3:D$156,$H143)</f>
        <v>0</v>
      </c>
      <c r="G143" s="359">
        <f>INDEX(Qualifs!G$3:G$156,$H143)</f>
        <v>3E-11</v>
      </c>
      <c r="H143" s="58">
        <f>MATCH(B143,Qualifs!$H$3:$H$156,0)</f>
        <v>22</v>
      </c>
      <c r="J143" s="63">
        <f t="shared" si="17"/>
        <v>3E-11</v>
      </c>
      <c r="K143" s="63">
        <f t="shared" si="17"/>
        <v>3E-11</v>
      </c>
      <c r="L143" s="63">
        <f t="shared" si="17"/>
        <v>3E-11</v>
      </c>
      <c r="M143" s="63">
        <f t="shared" si="17"/>
        <v>3E-11</v>
      </c>
      <c r="N143" s="63">
        <f t="shared" si="17"/>
        <v>3E-11</v>
      </c>
      <c r="O143" s="63">
        <f t="shared" si="17"/>
        <v>3E-11</v>
      </c>
      <c r="P143" s="63">
        <f t="shared" si="17"/>
        <v>3E-11</v>
      </c>
      <c r="Q143" s="63">
        <f t="shared" si="17"/>
        <v>3E-11</v>
      </c>
      <c r="R143" s="63">
        <f t="shared" si="17"/>
        <v>3E-11</v>
      </c>
      <c r="S143" s="63">
        <f t="shared" si="17"/>
        <v>3E-11</v>
      </c>
      <c r="T143" s="63">
        <f t="shared" si="17"/>
        <v>3E-11</v>
      </c>
      <c r="U143" s="63">
        <f t="shared" si="17"/>
        <v>3E-11</v>
      </c>
      <c r="V143" s="63">
        <f t="shared" si="17"/>
        <v>3E-11</v>
      </c>
      <c r="W143" s="63">
        <f t="shared" si="17"/>
        <v>3E-11</v>
      </c>
      <c r="X143" s="63">
        <f t="shared" si="17"/>
        <v>3E-11</v>
      </c>
      <c r="Y143" s="63">
        <f t="shared" si="17"/>
        <v>3E-11</v>
      </c>
      <c r="Z143" s="63">
        <f t="shared" si="16"/>
        <v>3E-11</v>
      </c>
      <c r="AA143" s="63">
        <f t="shared" si="16"/>
        <v>3E-11</v>
      </c>
      <c r="AB143" s="63">
        <f t="shared" si="16"/>
        <v>3E-11</v>
      </c>
      <c r="AC143" s="63">
        <f t="shared" si="16"/>
        <v>3E-11</v>
      </c>
      <c r="AD143" s="63">
        <f t="shared" si="16"/>
        <v>3E-11</v>
      </c>
      <c r="AE143" s="63">
        <f t="shared" si="16"/>
        <v>3E-11</v>
      </c>
      <c r="AF143" s="63">
        <f t="shared" si="16"/>
        <v>3E-11</v>
      </c>
      <c r="AG143" s="63">
        <f t="shared" si="16"/>
        <v>3E-11</v>
      </c>
      <c r="AH143" s="63">
        <f t="shared" si="16"/>
        <v>3E-11</v>
      </c>
      <c r="AI143" s="63">
        <f t="shared" si="16"/>
        <v>3E-11</v>
      </c>
      <c r="AJ143" s="63">
        <f t="shared" si="16"/>
        <v>3E-11</v>
      </c>
      <c r="AK143" s="63">
        <f t="shared" si="16"/>
        <v>3E-11</v>
      </c>
      <c r="AL143" s="63">
        <f t="shared" si="16"/>
        <v>3E-11</v>
      </c>
      <c r="AM143" s="63">
        <f t="shared" si="16"/>
        <v>3E-11</v>
      </c>
      <c r="AN143" s="63">
        <f t="shared" si="16"/>
        <v>3E-11</v>
      </c>
    </row>
    <row r="144" spans="1:40" ht="14.25" hidden="1" customHeight="1" x14ac:dyDescent="0.2">
      <c r="A144" s="58">
        <v>143</v>
      </c>
      <c r="B144" s="59">
        <f>LARGE(Qualifs!$H$3:$H$156,A144)</f>
        <v>2.33E-9</v>
      </c>
      <c r="C144" s="60" t="str">
        <f>INDEX(Qualifs!$I$3:$I$156,$H144)</f>
        <v>nc</v>
      </c>
      <c r="D144" s="61" t="str">
        <f>INDEX(Qualifs!C$3:C$156,$H144)</f>
        <v/>
      </c>
      <c r="E144" s="61">
        <f>INDEX(Qualifs!E$3:E$156,$H144)</f>
        <v>0</v>
      </c>
      <c r="F144" s="62">
        <f>INDEX(Qualifs!D$3:D$156,$H144)</f>
        <v>0</v>
      </c>
      <c r="G144" s="359">
        <f>INDEX(Qualifs!G$3:G$156,$H144)</f>
        <v>3E-11</v>
      </c>
      <c r="H144" s="58">
        <f>MATCH(B144,Qualifs!$H$3:$H$156,0)</f>
        <v>21</v>
      </c>
      <c r="J144" s="63">
        <f t="shared" si="17"/>
        <v>3E-11</v>
      </c>
      <c r="K144" s="63">
        <f t="shared" si="17"/>
        <v>3E-11</v>
      </c>
      <c r="L144" s="63">
        <f t="shared" si="17"/>
        <v>3E-11</v>
      </c>
      <c r="M144" s="63">
        <f t="shared" si="17"/>
        <v>3E-11</v>
      </c>
      <c r="N144" s="63">
        <f t="shared" si="17"/>
        <v>3E-11</v>
      </c>
      <c r="O144" s="63">
        <f t="shared" si="17"/>
        <v>3E-11</v>
      </c>
      <c r="P144" s="63">
        <f t="shared" si="17"/>
        <v>3E-11</v>
      </c>
      <c r="Q144" s="63">
        <f t="shared" si="17"/>
        <v>3E-11</v>
      </c>
      <c r="R144" s="63">
        <f t="shared" si="17"/>
        <v>3E-11</v>
      </c>
      <c r="S144" s="63">
        <f t="shared" si="17"/>
        <v>3E-11</v>
      </c>
      <c r="T144" s="63">
        <f t="shared" si="17"/>
        <v>3E-11</v>
      </c>
      <c r="U144" s="63">
        <f t="shared" si="17"/>
        <v>3E-11</v>
      </c>
      <c r="V144" s="63">
        <f t="shared" si="17"/>
        <v>3E-11</v>
      </c>
      <c r="W144" s="63">
        <f t="shared" si="17"/>
        <v>3E-11</v>
      </c>
      <c r="X144" s="63">
        <f t="shared" si="17"/>
        <v>3E-11</v>
      </c>
      <c r="Y144" s="63">
        <f t="shared" si="17"/>
        <v>3E-11</v>
      </c>
      <c r="Z144" s="63">
        <f t="shared" si="16"/>
        <v>3E-11</v>
      </c>
      <c r="AA144" s="63">
        <f t="shared" si="16"/>
        <v>3E-11</v>
      </c>
      <c r="AB144" s="63">
        <f t="shared" si="16"/>
        <v>3E-11</v>
      </c>
      <c r="AC144" s="63">
        <f t="shared" si="16"/>
        <v>3E-11</v>
      </c>
      <c r="AD144" s="63">
        <f t="shared" si="16"/>
        <v>3E-11</v>
      </c>
      <c r="AE144" s="63">
        <f t="shared" si="16"/>
        <v>3E-11</v>
      </c>
      <c r="AF144" s="63">
        <f t="shared" si="16"/>
        <v>3E-11</v>
      </c>
      <c r="AG144" s="63">
        <f t="shared" si="16"/>
        <v>3E-11</v>
      </c>
      <c r="AH144" s="63">
        <f t="shared" si="16"/>
        <v>3E-11</v>
      </c>
      <c r="AI144" s="63">
        <f t="shared" si="16"/>
        <v>3E-11</v>
      </c>
      <c r="AJ144" s="63">
        <f t="shared" si="16"/>
        <v>3E-11</v>
      </c>
      <c r="AK144" s="63">
        <f t="shared" si="16"/>
        <v>3E-11</v>
      </c>
      <c r="AL144" s="63">
        <f t="shared" si="16"/>
        <v>3E-11</v>
      </c>
      <c r="AM144" s="63">
        <f t="shared" si="16"/>
        <v>3E-11</v>
      </c>
      <c r="AN144" s="63">
        <f t="shared" si="16"/>
        <v>3E-11</v>
      </c>
    </row>
    <row r="145" spans="1:40" ht="14.25" hidden="1" customHeight="1" x14ac:dyDescent="0.2">
      <c r="A145" s="58">
        <v>144</v>
      </c>
      <c r="B145" s="59">
        <f>LARGE(Qualifs!$H$3:$H$156,A145)</f>
        <v>7.2999999999999996E-10</v>
      </c>
      <c r="C145" s="60" t="str">
        <f>INDEX(Qualifs!$I$3:$I$156,$H145)</f>
        <v>nc</v>
      </c>
      <c r="D145" s="61" t="str">
        <f>INDEX(Qualifs!C$3:C$156,$H145)</f>
        <v>ALI MOHAMAD</v>
      </c>
      <c r="E145" s="61" t="str">
        <f>INDEX(Qualifs!E$3:E$156,$H145)</f>
        <v>LAVAL HANDISPORT</v>
      </c>
      <c r="F145" s="62">
        <f>INDEX(Qualifs!D$3:D$156,$H145)</f>
        <v>0</v>
      </c>
      <c r="G145" s="359">
        <f>INDEX(Qualifs!G$3:G$156,$H145)</f>
        <v>3E-11</v>
      </c>
      <c r="H145" s="58">
        <f>MATCH(B145,Qualifs!$H$3:$H$156,0)</f>
        <v>5</v>
      </c>
      <c r="J145" s="63">
        <f t="shared" si="17"/>
        <v>0</v>
      </c>
      <c r="K145" s="63">
        <f t="shared" si="17"/>
        <v>0</v>
      </c>
      <c r="L145" s="63">
        <f t="shared" si="17"/>
        <v>0</v>
      </c>
      <c r="M145" s="63">
        <f t="shared" si="17"/>
        <v>0</v>
      </c>
      <c r="N145" s="63">
        <f t="shared" si="17"/>
        <v>0</v>
      </c>
      <c r="O145" s="63">
        <f t="shared" si="17"/>
        <v>0</v>
      </c>
      <c r="P145" s="63">
        <f t="shared" si="17"/>
        <v>0</v>
      </c>
      <c r="Q145" s="63">
        <f t="shared" si="17"/>
        <v>0</v>
      </c>
      <c r="R145" s="63">
        <f t="shared" si="17"/>
        <v>0</v>
      </c>
      <c r="S145" s="63">
        <f t="shared" si="17"/>
        <v>0</v>
      </c>
      <c r="T145" s="63">
        <f t="shared" si="17"/>
        <v>0</v>
      </c>
      <c r="U145" s="63">
        <f t="shared" si="17"/>
        <v>0</v>
      </c>
      <c r="V145" s="63">
        <f t="shared" si="17"/>
        <v>0</v>
      </c>
      <c r="W145" s="63">
        <f t="shared" si="17"/>
        <v>0</v>
      </c>
      <c r="X145" s="63">
        <f t="shared" si="17"/>
        <v>0</v>
      </c>
      <c r="Y145" s="63">
        <f t="shared" ref="Y145:AN145" si="18">IF($E145=Y$1,$G145,0)</f>
        <v>0</v>
      </c>
      <c r="Z145" s="63">
        <f t="shared" si="18"/>
        <v>0</v>
      </c>
      <c r="AA145" s="63">
        <f t="shared" si="18"/>
        <v>0</v>
      </c>
      <c r="AB145" s="63">
        <f t="shared" si="18"/>
        <v>0</v>
      </c>
      <c r="AC145" s="63">
        <f t="shared" si="18"/>
        <v>0</v>
      </c>
      <c r="AD145" s="63">
        <f t="shared" si="18"/>
        <v>0</v>
      </c>
      <c r="AE145" s="63">
        <f t="shared" si="18"/>
        <v>0</v>
      </c>
      <c r="AF145" s="63">
        <f t="shared" si="18"/>
        <v>0</v>
      </c>
      <c r="AG145" s="63">
        <f t="shared" si="18"/>
        <v>0</v>
      </c>
      <c r="AH145" s="63">
        <f t="shared" si="18"/>
        <v>0</v>
      </c>
      <c r="AI145" s="63">
        <f t="shared" si="18"/>
        <v>0</v>
      </c>
      <c r="AJ145" s="63">
        <f t="shared" si="18"/>
        <v>0</v>
      </c>
      <c r="AK145" s="63">
        <f t="shared" si="18"/>
        <v>0</v>
      </c>
      <c r="AL145" s="63">
        <f t="shared" si="18"/>
        <v>0</v>
      </c>
      <c r="AM145" s="63">
        <f t="shared" si="18"/>
        <v>0</v>
      </c>
      <c r="AN145" s="63">
        <f t="shared" si="18"/>
        <v>0</v>
      </c>
    </row>
    <row r="146" spans="1:40" ht="14.25" hidden="1" customHeight="1" x14ac:dyDescent="0.2">
      <c r="J146" s="63">
        <f>COUNTIF(J2:J145,"&gt;0")</f>
        <v>56</v>
      </c>
      <c r="K146" s="63">
        <f t="shared" ref="K146:AN146" si="19">COUNTIF(K2:K145,"&gt;0")</f>
        <v>56</v>
      </c>
      <c r="L146" s="63">
        <f t="shared" si="19"/>
        <v>56</v>
      </c>
      <c r="M146" s="63">
        <f t="shared" si="19"/>
        <v>56</v>
      </c>
      <c r="N146" s="63">
        <f t="shared" si="19"/>
        <v>56</v>
      </c>
      <c r="O146" s="63">
        <f t="shared" si="19"/>
        <v>56</v>
      </c>
      <c r="P146" s="63">
        <f t="shared" si="19"/>
        <v>56</v>
      </c>
      <c r="Q146" s="63">
        <f t="shared" si="19"/>
        <v>56</v>
      </c>
      <c r="R146" s="63">
        <f t="shared" si="19"/>
        <v>56</v>
      </c>
      <c r="S146" s="63">
        <f t="shared" si="19"/>
        <v>56</v>
      </c>
      <c r="T146" s="63">
        <f t="shared" si="19"/>
        <v>56</v>
      </c>
      <c r="U146" s="63">
        <f t="shared" si="19"/>
        <v>56</v>
      </c>
      <c r="V146" s="63">
        <f t="shared" si="19"/>
        <v>56</v>
      </c>
      <c r="W146" s="63">
        <f t="shared" si="19"/>
        <v>56</v>
      </c>
      <c r="X146" s="63">
        <f t="shared" si="19"/>
        <v>56</v>
      </c>
      <c r="Y146" s="63">
        <f t="shared" si="19"/>
        <v>56</v>
      </c>
      <c r="Z146" s="63">
        <f t="shared" si="19"/>
        <v>56</v>
      </c>
      <c r="AA146" s="63">
        <f t="shared" si="19"/>
        <v>56</v>
      </c>
      <c r="AB146" s="63">
        <f t="shared" si="19"/>
        <v>56</v>
      </c>
      <c r="AC146" s="63">
        <f>COUNTIF(AC2:AC145,"&gt;0")</f>
        <v>56</v>
      </c>
      <c r="AD146" s="63">
        <f t="shared" si="19"/>
        <v>56</v>
      </c>
      <c r="AE146" s="63">
        <f t="shared" si="19"/>
        <v>56</v>
      </c>
      <c r="AF146" s="63">
        <f t="shared" si="19"/>
        <v>56</v>
      </c>
      <c r="AG146" s="63">
        <f t="shared" si="19"/>
        <v>56</v>
      </c>
      <c r="AH146" s="63">
        <f t="shared" si="19"/>
        <v>56</v>
      </c>
      <c r="AI146" s="63">
        <f t="shared" si="19"/>
        <v>56</v>
      </c>
      <c r="AJ146" s="63">
        <f t="shared" si="19"/>
        <v>56</v>
      </c>
      <c r="AK146" s="63">
        <f t="shared" si="19"/>
        <v>56</v>
      </c>
      <c r="AL146" s="63">
        <f t="shared" si="19"/>
        <v>56</v>
      </c>
      <c r="AM146" s="63">
        <f t="shared" si="19"/>
        <v>56</v>
      </c>
      <c r="AN146" s="63">
        <f t="shared" si="19"/>
        <v>56</v>
      </c>
    </row>
    <row r="147" spans="1:40" ht="14.25" customHeight="1" x14ac:dyDescent="0.2">
      <c r="J147" s="63">
        <f t="shared" ref="J147:AN147" si="20">SUM(J2:J135)</f>
        <v>1.4100000000000015E-9</v>
      </c>
      <c r="K147" s="63">
        <f t="shared" si="20"/>
        <v>1.4100000000000015E-9</v>
      </c>
      <c r="L147" s="63">
        <f t="shared" si="20"/>
        <v>1.4100000000000015E-9</v>
      </c>
      <c r="M147" s="63">
        <f t="shared" si="20"/>
        <v>1.4100000000000015E-9</v>
      </c>
      <c r="N147" s="63">
        <f t="shared" si="20"/>
        <v>1.4100000000000015E-9</v>
      </c>
      <c r="O147" s="63">
        <f t="shared" si="20"/>
        <v>1.4100000000000015E-9</v>
      </c>
      <c r="P147" s="63">
        <f t="shared" si="20"/>
        <v>1.4100000000000015E-9</v>
      </c>
      <c r="Q147" s="63">
        <f t="shared" si="20"/>
        <v>1.4100000000000015E-9</v>
      </c>
      <c r="R147" s="63">
        <f t="shared" si="20"/>
        <v>1.4100000000000015E-9</v>
      </c>
      <c r="S147" s="63">
        <f t="shared" si="20"/>
        <v>1.4100000000000015E-9</v>
      </c>
      <c r="T147" s="63">
        <f t="shared" si="20"/>
        <v>1.4100000000000015E-9</v>
      </c>
      <c r="U147" s="63">
        <f t="shared" si="20"/>
        <v>1.4100000000000015E-9</v>
      </c>
      <c r="V147" s="63">
        <f t="shared" si="20"/>
        <v>1.4100000000000015E-9</v>
      </c>
      <c r="W147" s="63">
        <f t="shared" si="20"/>
        <v>1.4100000000000015E-9</v>
      </c>
      <c r="X147" s="63">
        <f t="shared" si="20"/>
        <v>1.4100000000000015E-9</v>
      </c>
      <c r="Y147" s="63">
        <f t="shared" si="20"/>
        <v>1.4100000000000015E-9</v>
      </c>
      <c r="Z147" s="63">
        <f t="shared" si="20"/>
        <v>1.4100000000000015E-9</v>
      </c>
      <c r="AA147" s="63">
        <f t="shared" si="20"/>
        <v>1.4100000000000015E-9</v>
      </c>
      <c r="AB147" s="63">
        <f t="shared" si="20"/>
        <v>1.4100000000000015E-9</v>
      </c>
      <c r="AC147" s="63">
        <f t="shared" si="20"/>
        <v>1.4100000000000015E-9</v>
      </c>
      <c r="AD147" s="63">
        <f t="shared" si="20"/>
        <v>1.4100000000000015E-9</v>
      </c>
      <c r="AE147" s="63">
        <f t="shared" si="20"/>
        <v>1.4100000000000015E-9</v>
      </c>
      <c r="AF147" s="63">
        <f t="shared" si="20"/>
        <v>1.4100000000000015E-9</v>
      </c>
      <c r="AG147" s="63">
        <f t="shared" si="20"/>
        <v>1.4100000000000015E-9</v>
      </c>
      <c r="AH147" s="63">
        <f t="shared" si="20"/>
        <v>1.4100000000000015E-9</v>
      </c>
      <c r="AI147" s="63">
        <f t="shared" si="20"/>
        <v>1.4100000000000015E-9</v>
      </c>
      <c r="AJ147" s="63">
        <f t="shared" si="20"/>
        <v>1.4100000000000015E-9</v>
      </c>
      <c r="AK147" s="63">
        <f t="shared" si="20"/>
        <v>1.4100000000000015E-9</v>
      </c>
      <c r="AL147" s="63">
        <f t="shared" si="20"/>
        <v>1.4100000000000015E-9</v>
      </c>
      <c r="AM147" s="63">
        <f t="shared" si="20"/>
        <v>1.4100000000000015E-9</v>
      </c>
      <c r="AN147" s="63">
        <f t="shared" si="20"/>
        <v>1.4100000000000015E-9</v>
      </c>
    </row>
  </sheetData>
  <sheetProtection algorithmName="SHA-512" hashValue="ui4TG9j+Ax5lgthdJKDXmQSJrUlivJrSP5v5y5UPHTDEFbZSH0LplqCq45RnTbT1MS0rOi7654TiJ3navGuiwQ==" saltValue="TFcvPRbOGUa0li/ERFlIDw==" spinCount="100000" sheet="1" selectLockedCells="1" selectUnlockedCells="1"/>
  <autoFilter ref="C1:G145" xr:uid="{00000000-0009-0000-0000-000005000000}"/>
  <conditionalFormatting sqref="C2:C13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135">
    <cfRule type="colorScale" priority="3">
      <colorScale>
        <cfvo type="min"/>
        <cfvo type="max"/>
        <color rgb="FFFFEF9C"/>
        <color rgb="FF63BE7B"/>
      </colorScale>
    </cfRule>
  </conditionalFormatting>
  <conditionalFormatting sqref="J2:AN145">
    <cfRule type="cellIs" dxfId="79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300" verticalDpi="300" r:id="rId1"/>
  <headerFooter alignWithMargins="0">
    <oddHeader>&amp;C&amp;"Tahoma,Gras"&amp;14&amp;F&amp;16
&amp;14Calculs des Qualifications</oddHeader>
    <oddFooter>&amp;R&amp;"Tahoma,Gras"&amp;16&amp;P</oddFooter>
  </headerFooter>
  <rowBreaks count="1" manualBreakCount="1">
    <brk id="35" min="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3"/>
  <sheetViews>
    <sheetView showGridLines="0" zoomScale="120" zoomScaleNormal="120" zoomScaleSheetLayoutView="90" workbookViewId="0">
      <selection activeCell="D11" sqref="D11"/>
    </sheetView>
  </sheetViews>
  <sheetFormatPr baseColWidth="10" defaultColWidth="5.7109375" defaultRowHeight="14.25" customHeight="1" x14ac:dyDescent="0.2"/>
  <cols>
    <col min="1" max="1" width="0.42578125" style="68" customWidth="1"/>
    <col min="2" max="2" width="0.140625" style="69" customWidth="1"/>
    <col min="3" max="3" width="3.85546875" style="78" customWidth="1"/>
    <col min="4" max="4" width="50.7109375" style="1" bestFit="1" customWidth="1"/>
    <col min="5" max="5" width="6.28515625" style="79" customWidth="1"/>
    <col min="6" max="6" width="0.42578125" style="73" customWidth="1"/>
    <col min="7" max="7" width="0.28515625" style="80" customWidth="1"/>
    <col min="8" max="8" width="0.42578125" style="81" customWidth="1"/>
    <col min="9" max="9" width="3.85546875" style="1" customWidth="1"/>
    <col min="10" max="10" width="51.42578125" style="1" bestFit="1" customWidth="1"/>
    <col min="11" max="11" width="6.28515625" style="82" customWidth="1"/>
    <col min="12" max="12" width="0.42578125" style="83" customWidth="1"/>
    <col min="13" max="13" width="0.42578125" style="80" customWidth="1"/>
    <col min="14" max="14" width="0.28515625" style="81" customWidth="1"/>
    <col min="15" max="15" width="4.140625" style="1" customWidth="1"/>
    <col min="16" max="16" width="47.5703125" style="1" bestFit="1" customWidth="1"/>
    <col min="17" max="17" width="6.28515625" style="84" customWidth="1"/>
    <col min="18" max="18" width="0.42578125" style="83" customWidth="1"/>
    <col min="19" max="20" width="3.7109375" style="74" customWidth="1"/>
    <col min="21" max="16384" width="5.7109375" style="1"/>
  </cols>
  <sheetData>
    <row r="1" spans="1:18" ht="11.25" customHeight="1" x14ac:dyDescent="0.2">
      <c r="A1" s="68" t="s">
        <v>161</v>
      </c>
      <c r="B1" s="69" t="s">
        <v>162</v>
      </c>
      <c r="C1" s="70" t="s">
        <v>149</v>
      </c>
      <c r="D1" s="71" t="s">
        <v>147</v>
      </c>
      <c r="E1" s="72" t="s">
        <v>163</v>
      </c>
      <c r="F1" s="73" t="s">
        <v>164</v>
      </c>
      <c r="G1" s="68" t="s">
        <v>161</v>
      </c>
      <c r="H1" s="69" t="s">
        <v>162</v>
      </c>
      <c r="I1" s="70" t="s">
        <v>149</v>
      </c>
      <c r="J1" s="71" t="s">
        <v>147</v>
      </c>
      <c r="K1" s="72" t="s">
        <v>163</v>
      </c>
      <c r="L1" s="73" t="s">
        <v>164</v>
      </c>
      <c r="M1" s="68" t="s">
        <v>161</v>
      </c>
      <c r="N1" s="69" t="s">
        <v>162</v>
      </c>
      <c r="O1" s="70" t="s">
        <v>149</v>
      </c>
      <c r="P1" s="71" t="s">
        <v>147</v>
      </c>
      <c r="Q1" s="72" t="s">
        <v>163</v>
      </c>
      <c r="R1" s="73" t="s">
        <v>164</v>
      </c>
    </row>
    <row r="2" spans="1:18" ht="13.5" customHeight="1" x14ac:dyDescent="0.2">
      <c r="A2" s="68">
        <v>1</v>
      </c>
      <c r="B2" s="69">
        <f>LARGE(Qualifs!$H$3:$H$156,A2)</f>
        <v>267.06780000119994</v>
      </c>
      <c r="C2" s="75">
        <f>INDEX(Qualifs!$I$3:$I$156,$F2)</f>
        <v>1</v>
      </c>
      <c r="D2" s="76" t="str">
        <f>CONCATENATE(INDEX(Qualifs!C$3:C$156,$F2)," (",INDEX(Qualifs!E$3:E$156,$F2),")")</f>
        <v>GOYEC LUDOVIC (Pana Loisirs)</v>
      </c>
      <c r="E2" s="37">
        <f>INDEX(Qualifs!G$3:G$156,$F2)</f>
        <v>267.06779999999992</v>
      </c>
      <c r="F2" s="73">
        <f>MATCH(B2,Qualifs!$H$3:$H$156,0)</f>
        <v>10</v>
      </c>
      <c r="G2" s="68">
        <v>33</v>
      </c>
      <c r="H2" s="69">
        <f>LARGE(Qualifs!$H$3:$H$156,G2)</f>
        <v>198.00627770449998</v>
      </c>
      <c r="I2" s="75">
        <f>INDEX(Qualifs!$I$3:$I$156,$L2)</f>
        <v>33</v>
      </c>
      <c r="J2" s="77" t="str">
        <f>CONCATENATE(INDEX(Qualifs!C$3:C$156,$L2)," (",INDEX(Qualifs!E$3:E$156,$L2),")")</f>
        <v>JEAN LOVE (Handi Olympique Omnisports (H2O))</v>
      </c>
      <c r="K2" s="37">
        <f>INDEX(Qualifs!G$3:G$156,$L2)</f>
        <v>198.00627770009999</v>
      </c>
      <c r="L2" s="73">
        <f>MATCH(H2,Qualifs!$H$3:$H$156,0)</f>
        <v>42</v>
      </c>
      <c r="M2" s="68">
        <v>65</v>
      </c>
      <c r="N2" s="69">
        <f>LARGE(Qualifs!$H$3:$H$156,M2)</f>
        <v>1.2929999999999999E-8</v>
      </c>
      <c r="O2" s="75" t="str">
        <f>INDEX(Qualifs!$I$3:$I$156,$R2)</f>
        <v>nc</v>
      </c>
      <c r="P2" s="77" t="str">
        <f>CONCATENATE(INDEX(Qualifs!C$3:C$156,$R2)," (",INDEX(Qualifs!E$3:E$156,$R2),")")</f>
        <v>? (?)</v>
      </c>
      <c r="Q2" s="37">
        <f>INDEX(Qualifs!G$3:G$156,$R2)</f>
        <v>3E-11</v>
      </c>
      <c r="R2" s="73">
        <f>MATCH(N2,Qualifs!$H$3:$H$156,0)</f>
        <v>127</v>
      </c>
    </row>
    <row r="3" spans="1:18" ht="13.5" customHeight="1" x14ac:dyDescent="0.2">
      <c r="A3" s="68">
        <v>2</v>
      </c>
      <c r="B3" s="69">
        <f>LARGE(Qualifs!$H$3:$H$156,A3)</f>
        <v>255.07004100110001</v>
      </c>
      <c r="C3" s="75">
        <f>INDEX(Qualifs!$I$3:$I$156,$F3)</f>
        <v>2</v>
      </c>
      <c r="D3" s="76" t="str">
        <f>CONCATENATE(INDEX(Qualifs!C$3:C$156,$F3)," (",INDEX(Qualifs!E$3:E$156,$F3),")")</f>
        <v>MACREZ VALENTIN (asv foyer des salines)</v>
      </c>
      <c r="E3" s="37">
        <f>INDEX(Qualifs!G$3:G$156,$F3)</f>
        <v>255.070041</v>
      </c>
      <c r="F3" s="73">
        <f>MATCH(B3,Qualifs!$H$3:$H$156,0)</f>
        <v>9</v>
      </c>
      <c r="G3" s="68">
        <v>34</v>
      </c>
      <c r="H3" s="69">
        <f>LARGE(Qualifs!$H$3:$H$156,G3)</f>
        <v>198.00468711580001</v>
      </c>
      <c r="I3" s="75">
        <f>INDEX(Qualifs!$I$3:$I$156,$L3)</f>
        <v>34</v>
      </c>
      <c r="J3" s="77" t="str">
        <f>CONCATENATE(INDEX(Qualifs!C$3:C$156,$L3)," (",INDEX(Qualifs!E$3:E$156,$L3),")")</f>
        <v>NOIZET TONY (REIMS HANDISPORT)</v>
      </c>
      <c r="K3" s="37">
        <f>INDEX(Qualifs!G$3:G$156,$L3)</f>
        <v>198.00468711120001</v>
      </c>
      <c r="L3" s="73">
        <f>MATCH(H3,Qualifs!$H$3:$H$156,0)</f>
        <v>44</v>
      </c>
      <c r="M3" s="68">
        <v>66</v>
      </c>
      <c r="N3" s="69">
        <f>LARGE(Qualifs!$H$3:$H$156,M3)</f>
        <v>1.283E-8</v>
      </c>
      <c r="O3" s="75" t="str">
        <f>INDEX(Qualifs!$I$3:$I$156,$R3)</f>
        <v>nc</v>
      </c>
      <c r="P3" s="77" t="str">
        <f>CONCATENATE(INDEX(Qualifs!C$3:C$156,$R3)," (",INDEX(Qualifs!E$3:E$156,$R3),")")</f>
        <v>? (?)</v>
      </c>
      <c r="Q3" s="37">
        <f>INDEX(Qualifs!G$3:G$156,$R3)</f>
        <v>3E-11</v>
      </c>
      <c r="R3" s="73">
        <f>MATCH(N3,Qualifs!$H$3:$H$156,0)</f>
        <v>126</v>
      </c>
    </row>
    <row r="4" spans="1:18" ht="13.5" customHeight="1" x14ac:dyDescent="0.2">
      <c r="A4" s="68">
        <v>3</v>
      </c>
      <c r="B4" s="69">
        <f>LARGE(Qualifs!$H$3:$H$156,A4)</f>
        <v>255.04404000029993</v>
      </c>
      <c r="C4" s="75">
        <f>INDEX(Qualifs!$I$3:$I$156,$F4)</f>
        <v>3</v>
      </c>
      <c r="D4" s="76" t="str">
        <f>CONCATENATE(INDEX(Qualifs!C$3:C$156,$F4)," (",INDEX(Qualifs!E$3:E$156,$F4),")")</f>
        <v>GUEBLE JEROME (ASPTT La Sarbacane de Bessay)</v>
      </c>
      <c r="E4" s="37">
        <f>INDEX(Qualifs!G$3:G$156,$F4)</f>
        <v>255.04403999999994</v>
      </c>
      <c r="F4" s="73">
        <f>MATCH(B4,Qualifs!$H$3:$H$156,0)</f>
        <v>1</v>
      </c>
      <c r="G4" s="68">
        <v>35</v>
      </c>
      <c r="H4" s="69">
        <f>LARGE(Qualifs!$H$3:$H$156,G4)</f>
        <v>197.01753345499998</v>
      </c>
      <c r="I4" s="75">
        <f>INDEX(Qualifs!$I$3:$I$156,$L4)</f>
        <v>35</v>
      </c>
      <c r="J4" s="77" t="str">
        <f>CONCATENATE(INDEX(Qualifs!C$3:C$156,$L4)," (",INDEX(Qualifs!E$3:E$156,$L4),")")</f>
        <v>TRAORE ZOUMANA (IMC'S)</v>
      </c>
      <c r="K4" s="37">
        <f>INDEX(Qualifs!G$3:G$156,$L4)</f>
        <v>197.01753345109998</v>
      </c>
      <c r="L4" s="73">
        <f>MATCH(H4,Qualifs!$H$3:$H$156,0)</f>
        <v>37</v>
      </c>
      <c r="M4" s="68">
        <v>67</v>
      </c>
      <c r="N4" s="69">
        <f>LARGE(Qualifs!$H$3:$H$156,M4)</f>
        <v>1.2729999999999999E-8</v>
      </c>
      <c r="O4" s="75" t="str">
        <f>INDEX(Qualifs!$I$3:$I$156,$R4)</f>
        <v>nc</v>
      </c>
      <c r="P4" s="77" t="str">
        <f>CONCATENATE(INDEX(Qualifs!C$3:C$156,$R4)," (",INDEX(Qualifs!E$3:E$156,$R4),")")</f>
        <v>? (?)</v>
      </c>
      <c r="Q4" s="37">
        <f>INDEX(Qualifs!G$3:G$156,$R4)</f>
        <v>3E-11</v>
      </c>
      <c r="R4" s="73">
        <f>MATCH(N4,Qualifs!$H$3:$H$156,0)</f>
        <v>125</v>
      </c>
    </row>
    <row r="5" spans="1:18" ht="13.5" customHeight="1" x14ac:dyDescent="0.2">
      <c r="A5" s="68">
        <v>4</v>
      </c>
      <c r="B5" s="69">
        <f>LARGE(Qualifs!$H$3:$H$156,A5)</f>
        <v>253.05115000209994</v>
      </c>
      <c r="C5" s="75">
        <f>INDEX(Qualifs!$I$3:$I$156,$F5)</f>
        <v>4</v>
      </c>
      <c r="D5" s="77" t="str">
        <f>CONCATENATE(INDEX(Qualifs!C$3:C$156,$F5)," (",INDEX(Qualifs!E$3:E$156,$F5),")")</f>
        <v>LEGRIS LEA (REIMS HANDISPORT)</v>
      </c>
      <c r="E5" s="37">
        <f>INDEX(Qualifs!G$3:G$156,$F5)</f>
        <v>253.05114999999995</v>
      </c>
      <c r="F5" s="73">
        <f>MATCH(B5,Qualifs!$H$3:$H$156,0)</f>
        <v>19</v>
      </c>
      <c r="G5" s="68">
        <v>36</v>
      </c>
      <c r="H5" s="69">
        <f>LARGE(Qualifs!$H$3:$H$156,G5)</f>
        <v>197.0055484417</v>
      </c>
      <c r="I5" s="75">
        <f>INDEX(Qualifs!$I$3:$I$156,$L5)</f>
        <v>36</v>
      </c>
      <c r="J5" s="77" t="str">
        <f>CONCATENATE(INDEX(Qualifs!C$3:C$156,$L5)," (",INDEX(Qualifs!E$3:E$156,$L5),")")</f>
        <v>GAMARD NICOLAS (Association Sportive et Culturelle l'Etincelle)</v>
      </c>
      <c r="K5" s="37">
        <f>INDEX(Qualifs!G$3:G$156,$L5)</f>
        <v>197.00554844000001</v>
      </c>
      <c r="L5" s="73">
        <f>MATCH(H5,Qualifs!$H$3:$H$156,0)</f>
        <v>15</v>
      </c>
      <c r="M5" s="68">
        <v>68</v>
      </c>
      <c r="N5" s="69">
        <f>LARGE(Qualifs!$H$3:$H$156,M5)</f>
        <v>1.263E-8</v>
      </c>
      <c r="O5" s="75" t="str">
        <f>INDEX(Qualifs!$I$3:$I$156,$R5)</f>
        <v>nc</v>
      </c>
      <c r="P5" s="77" t="str">
        <f>CONCATENATE(INDEX(Qualifs!C$3:C$156,$R5)," (",INDEX(Qualifs!E$3:E$156,$R5),")")</f>
        <v>? (?)</v>
      </c>
      <c r="Q5" s="37">
        <f>INDEX(Qualifs!G$3:G$156,$R5)</f>
        <v>3E-11</v>
      </c>
      <c r="R5" s="73">
        <f>MATCH(N5,Qualifs!$H$3:$H$156,0)</f>
        <v>124</v>
      </c>
    </row>
    <row r="6" spans="1:18" ht="13.5" customHeight="1" x14ac:dyDescent="0.2">
      <c r="A6" s="68">
        <v>5</v>
      </c>
      <c r="B6" s="69">
        <f>LARGE(Qualifs!$H$3:$H$156,A6)</f>
        <v>251.04943100399996</v>
      </c>
      <c r="C6" s="75">
        <f>INDEX(Qualifs!$I$3:$I$156,$F6)</f>
        <v>5</v>
      </c>
      <c r="D6" s="77" t="str">
        <f>CONCATENATE(INDEX(Qualifs!C$3:C$156,$F6)," (",INDEX(Qualifs!E$3:E$156,$F6),")")</f>
        <v>MASCHINOT CELINE (IMC'S)</v>
      </c>
      <c r="E6" s="37">
        <f>INDEX(Qualifs!G$3:G$156,$F6)</f>
        <v>251.04943099999997</v>
      </c>
      <c r="F6" s="73">
        <f>MATCH(B6,Qualifs!$H$3:$H$156,0)</f>
        <v>38</v>
      </c>
      <c r="G6" s="68">
        <v>37</v>
      </c>
      <c r="H6" s="69">
        <f>LARGE(Qualifs!$H$3:$H$156,G6)</f>
        <v>178.01643251570999</v>
      </c>
      <c r="I6" s="75">
        <f>INDEX(Qualifs!$I$3:$I$156,$L6)</f>
        <v>37</v>
      </c>
      <c r="J6" s="77" t="str">
        <f>CONCATENATE(INDEX(Qualifs!C$3:C$156,$L6)," (",INDEX(Qualifs!E$3:E$156,$L6),")")</f>
        <v>PLANCHENAULT ALAIN (Handisport Catalan)</v>
      </c>
      <c r="K6" s="37">
        <f>INDEX(Qualifs!G$3:G$156,$L6)</f>
        <v>178.01643251521</v>
      </c>
      <c r="L6" s="73">
        <f>MATCH(H6,Qualifs!$H$3:$H$156,0)</f>
        <v>3</v>
      </c>
      <c r="M6" s="68">
        <v>69</v>
      </c>
      <c r="N6" s="69">
        <f>LARGE(Qualifs!$H$3:$H$156,M6)</f>
        <v>1.2529999999999999E-8</v>
      </c>
      <c r="O6" s="75" t="str">
        <f>INDEX(Qualifs!$I$3:$I$156,$R6)</f>
        <v>nc</v>
      </c>
      <c r="P6" s="77" t="str">
        <f>CONCATENATE(INDEX(Qualifs!C$3:C$156,$R6)," (",INDEX(Qualifs!E$3:E$156,$R6),")")</f>
        <v>? (?)</v>
      </c>
      <c r="Q6" s="37">
        <f>INDEX(Qualifs!G$3:G$156,$R6)</f>
        <v>3E-11</v>
      </c>
      <c r="R6" s="73">
        <f>MATCH(N6,Qualifs!$H$3:$H$156,0)</f>
        <v>123</v>
      </c>
    </row>
    <row r="7" spans="1:18" ht="13.5" customHeight="1" x14ac:dyDescent="0.2">
      <c r="A7" s="68">
        <v>6</v>
      </c>
      <c r="B7" s="69">
        <f>LARGE(Qualifs!$H$3:$H$156,A7)</f>
        <v>250.04214010349997</v>
      </c>
      <c r="C7" s="75">
        <f>INDEX(Qualifs!$I$3:$I$156,$F7)</f>
        <v>6</v>
      </c>
      <c r="D7" s="77" t="str">
        <f>CONCATENATE(INDEX(Qualifs!C$3:C$156,$F7)," (",INDEX(Qualifs!E$3:E$156,$F7),")")</f>
        <v>JOUSEAU NADEGE (LAVAL HANDISPORT)</v>
      </c>
      <c r="E7" s="37">
        <f>INDEX(Qualifs!G$3:G$156,$F7)</f>
        <v>250.04214009999998</v>
      </c>
      <c r="F7" s="73">
        <f>MATCH(B7,Qualifs!$H$3:$H$156,0)</f>
        <v>33</v>
      </c>
      <c r="G7" s="68">
        <v>38</v>
      </c>
      <c r="H7" s="69">
        <f>LARGE(Qualifs!$H$3:$H$156,G7)</f>
        <v>175.00147564489998</v>
      </c>
      <c r="I7" s="75">
        <f>INDEX(Qualifs!$I$3:$I$156,$L7)</f>
        <v>38</v>
      </c>
      <c r="J7" s="77" t="str">
        <f>CONCATENATE(INDEX(Qualifs!C$3:C$156,$L7)," (",INDEX(Qualifs!E$3:E$156,$L7),")")</f>
        <v>MENDES ANTHONY (Handi Olympique Omnisports (H2O))</v>
      </c>
      <c r="K7" s="37">
        <f>INDEX(Qualifs!G$3:G$156,$L7)</f>
        <v>175.00147564299999</v>
      </c>
      <c r="L7" s="73">
        <f>MATCH(H7,Qualifs!$H$3:$H$156,0)</f>
        <v>17</v>
      </c>
      <c r="M7" s="68">
        <v>70</v>
      </c>
      <c r="N7" s="69">
        <f>LARGE(Qualifs!$H$3:$H$156,M7)</f>
        <v>1.2429999999999999E-8</v>
      </c>
      <c r="O7" s="75" t="str">
        <f>INDEX(Qualifs!$I$3:$I$156,$R7)</f>
        <v>nc</v>
      </c>
      <c r="P7" s="77" t="str">
        <f>CONCATENATE(INDEX(Qualifs!C$3:C$156,$R7)," (",INDEX(Qualifs!E$3:E$156,$R7),")")</f>
        <v>? (?)</v>
      </c>
      <c r="Q7" s="37">
        <f>INDEX(Qualifs!G$3:G$156,$R7)</f>
        <v>3E-11</v>
      </c>
      <c r="R7" s="73">
        <f>MATCH(N7,Qualifs!$H$3:$H$156,0)</f>
        <v>122</v>
      </c>
    </row>
    <row r="8" spans="1:18" ht="13.5" customHeight="1" x14ac:dyDescent="0.2">
      <c r="A8" s="68">
        <v>7</v>
      </c>
      <c r="B8" s="69">
        <f>LARGE(Qualifs!$H$3:$H$156,A8)</f>
        <v>246.0394311041</v>
      </c>
      <c r="C8" s="75">
        <f>INDEX(Qualifs!$I$3:$I$156,$F8)</f>
        <v>7</v>
      </c>
      <c r="D8" s="77" t="str">
        <f>CONCATENATE(INDEX(Qualifs!C$3:C$156,$F8)," (",INDEX(Qualifs!E$3:E$156,$F8),")")</f>
        <v>MORIN MELODIE (HANDISPORT MONTELIMAR)</v>
      </c>
      <c r="E8" s="37">
        <f>INDEX(Qualifs!G$3:G$156,$F8)</f>
        <v>246.0394311</v>
      </c>
      <c r="F8" s="73">
        <f>MATCH(B8,Qualifs!$H$3:$H$156,0)</f>
        <v>39</v>
      </c>
      <c r="G8" s="68">
        <v>39</v>
      </c>
      <c r="H8" s="69">
        <f>LARGE(Qualifs!$H$3:$H$156,G8)</f>
        <v>164.01463250370398</v>
      </c>
      <c r="I8" s="75">
        <f>INDEX(Qualifs!$I$3:$I$156,$L8)</f>
        <v>39</v>
      </c>
      <c r="J8" s="77" t="str">
        <f>CONCATENATE(INDEX(Qualifs!C$3:C$156,$L8)," (",INDEX(Qualifs!E$3:E$156,$L8),")")</f>
        <v>ANTONELLI KEVIN (IMC'S)</v>
      </c>
      <c r="K8" s="37">
        <f>INDEX(Qualifs!G$3:G$156,$L8)</f>
        <v>164.01463250230398</v>
      </c>
      <c r="L8" s="73">
        <f>MATCH(H8,Qualifs!$H$3:$H$156,0)</f>
        <v>12</v>
      </c>
      <c r="M8" s="68">
        <v>71</v>
      </c>
      <c r="N8" s="69">
        <f>LARGE(Qualifs!$H$3:$H$156,M8)</f>
        <v>1.2329999999999999E-8</v>
      </c>
      <c r="O8" s="75" t="str">
        <f>INDEX(Qualifs!$I$3:$I$156,$R8)</f>
        <v>nc</v>
      </c>
      <c r="P8" s="77" t="str">
        <f>CONCATENATE(INDEX(Qualifs!C$3:C$156,$R8)," (",INDEX(Qualifs!E$3:E$156,$R8),")")</f>
        <v>? (?)</v>
      </c>
      <c r="Q8" s="37">
        <f>INDEX(Qualifs!G$3:G$156,$R8)</f>
        <v>3E-11</v>
      </c>
      <c r="R8" s="73">
        <f>MATCH(N8,Qualifs!$H$3:$H$156,0)</f>
        <v>121</v>
      </c>
    </row>
    <row r="9" spans="1:18" ht="13.5" customHeight="1" x14ac:dyDescent="0.2">
      <c r="A9" s="68">
        <v>8</v>
      </c>
      <c r="B9" s="69">
        <f>LARGE(Qualifs!$H$3:$H$156,A9)</f>
        <v>242.040052011</v>
      </c>
      <c r="C9" s="75">
        <f>INDEX(Qualifs!$I$3:$I$156,$F9)</f>
        <v>8</v>
      </c>
      <c r="D9" s="77" t="str">
        <f>CONCATENATE(INDEX(Qualifs!C$3:C$156,$F9)," (",INDEX(Qualifs!E$3:E$156,$F9),")")</f>
        <v>VERITE ALEXIS (asv foyer des salines)</v>
      </c>
      <c r="E9" s="37">
        <f>INDEX(Qualifs!G$3:G$156,$F9)</f>
        <v>242.04005201000001</v>
      </c>
      <c r="F9" s="73">
        <f>MATCH(B9,Qualifs!$H$3:$H$156,0)</f>
        <v>8</v>
      </c>
      <c r="G9" s="68">
        <v>40</v>
      </c>
      <c r="H9" s="69">
        <f>LARGE(Qualifs!$H$3:$H$156,G9)</f>
        <v>1.5630000000000002E-8</v>
      </c>
      <c r="I9" s="75" t="str">
        <f>INDEX(Qualifs!$I$3:$I$156,$L9)</f>
        <v>nc</v>
      </c>
      <c r="J9" s="77" t="str">
        <f>CONCATENATE(INDEX(Qualifs!C$3:C$156,$L9)," (",INDEX(Qualifs!E$3:E$156,$L9),")")</f>
        <v>? (?)</v>
      </c>
      <c r="K9" s="37">
        <f>INDEX(Qualifs!G$3:G$156,$L9)</f>
        <v>3E-11</v>
      </c>
      <c r="L9" s="73">
        <f>MATCH(H9,Qualifs!$H$3:$H$156,0)</f>
        <v>154</v>
      </c>
      <c r="M9" s="68">
        <v>72</v>
      </c>
      <c r="N9" s="69">
        <f>LARGE(Qualifs!$H$3:$H$156,M9)</f>
        <v>1.2229999999999999E-8</v>
      </c>
      <c r="O9" s="75" t="str">
        <f>INDEX(Qualifs!$I$3:$I$156,$R9)</f>
        <v>nc</v>
      </c>
      <c r="P9" s="77" t="str">
        <f>CONCATENATE(INDEX(Qualifs!C$3:C$156,$R9)," (",INDEX(Qualifs!E$3:E$156,$R9),")")</f>
        <v>? (?)</v>
      </c>
      <c r="Q9" s="37">
        <f>INDEX(Qualifs!G$3:G$156,$R9)</f>
        <v>3E-11</v>
      </c>
      <c r="R9" s="73">
        <f>MATCH(N9,Qualifs!$H$3:$H$156,0)</f>
        <v>120</v>
      </c>
    </row>
    <row r="10" spans="1:18" ht="13.5" customHeight="1" x14ac:dyDescent="0.2">
      <c r="A10" s="68">
        <v>9</v>
      </c>
      <c r="B10" s="69">
        <f>LARGE(Qualifs!$H$3:$H$156,A10)</f>
        <v>242.0123411022</v>
      </c>
      <c r="C10" s="75">
        <f>INDEX(Qualifs!$I$3:$I$156,$F10)</f>
        <v>9</v>
      </c>
      <c r="D10" s="77" t="str">
        <f>CONCATENATE(INDEX(Qualifs!C$3:C$156,$F10)," (",INDEX(Qualifs!E$3:E$156,$F10),")")</f>
        <v>LEGRIS CORINNE (REIMS HANDISPORT)</v>
      </c>
      <c r="E10" s="37">
        <f>INDEX(Qualifs!G$3:G$156,$F10)</f>
        <v>242.01234109999999</v>
      </c>
      <c r="F10" s="73">
        <f>MATCH(B10,Qualifs!$H$3:$H$156,0)</f>
        <v>20</v>
      </c>
      <c r="G10" s="68">
        <v>41</v>
      </c>
      <c r="H10" s="69">
        <f>LARGE(Qualifs!$H$3:$H$156,G10)</f>
        <v>1.5530000000000001E-8</v>
      </c>
      <c r="I10" s="75" t="str">
        <f>INDEX(Qualifs!$I$3:$I$156,$L10)</f>
        <v>nc</v>
      </c>
      <c r="J10" s="77" t="str">
        <f>CONCATENATE(INDEX(Qualifs!C$3:C$156,$L10)," (",INDEX(Qualifs!E$3:E$156,$L10),")")</f>
        <v>? (?)</v>
      </c>
      <c r="K10" s="37">
        <f>INDEX(Qualifs!G$3:G$156,$L10)</f>
        <v>3E-11</v>
      </c>
      <c r="L10" s="73">
        <f>MATCH(H10,Qualifs!$H$3:$H$156,0)</f>
        <v>153</v>
      </c>
      <c r="M10" s="68">
        <v>73</v>
      </c>
      <c r="N10" s="69">
        <f>LARGE(Qualifs!$H$3:$H$156,M10)</f>
        <v>1.213E-8</v>
      </c>
      <c r="O10" s="75" t="str">
        <f>INDEX(Qualifs!$I$3:$I$156,$R10)</f>
        <v>nc</v>
      </c>
      <c r="P10" s="77" t="str">
        <f>CONCATENATE(INDEX(Qualifs!C$3:C$156,$R10)," (",INDEX(Qualifs!E$3:E$156,$R10),")")</f>
        <v>? (?)</v>
      </c>
      <c r="Q10" s="37">
        <f>INDEX(Qualifs!G$3:G$156,$R10)</f>
        <v>3E-11</v>
      </c>
      <c r="R10" s="73">
        <f>MATCH(N10,Qualifs!$H$3:$H$156,0)</f>
        <v>119</v>
      </c>
    </row>
    <row r="11" spans="1:18" ht="13.5" customHeight="1" x14ac:dyDescent="0.2">
      <c r="A11" s="68">
        <v>10</v>
      </c>
      <c r="B11" s="69">
        <f>LARGE(Qualifs!$H$3:$H$156,A11)</f>
        <v>240.03629100340001</v>
      </c>
      <c r="C11" s="75">
        <f>INDEX(Qualifs!$I$3:$I$156,$F11)</f>
        <v>10</v>
      </c>
      <c r="D11" s="77" t="str">
        <f>CONCATENATE(INDEX(Qualifs!C$3:C$156,$F11)," (",INDEX(Qualifs!E$3:E$156,$F11),")")</f>
        <v>ROBERT SOPHIE (LAVAL HANDISPORT)</v>
      </c>
      <c r="E11" s="37">
        <f>INDEX(Qualifs!G$3:G$156,$F11)</f>
        <v>240.03629100000001</v>
      </c>
      <c r="F11" s="73">
        <f>MATCH(B11,Qualifs!$H$3:$H$156,0)</f>
        <v>32</v>
      </c>
      <c r="G11" s="68">
        <v>42</v>
      </c>
      <c r="H11" s="69">
        <f>LARGE(Qualifs!$H$3:$H$156,G11)</f>
        <v>1.543E-8</v>
      </c>
      <c r="I11" s="75" t="str">
        <f>INDEX(Qualifs!$I$3:$I$156,$L11)</f>
        <v>nc</v>
      </c>
      <c r="J11" s="77" t="str">
        <f>CONCATENATE(INDEX(Qualifs!C$3:C$156,$L11)," (",INDEX(Qualifs!E$3:E$156,$L11),")")</f>
        <v>? (?)</v>
      </c>
      <c r="K11" s="37">
        <f>INDEX(Qualifs!G$3:G$156,$L11)</f>
        <v>3E-11</v>
      </c>
      <c r="L11" s="73">
        <f>MATCH(H11,Qualifs!$H$3:$H$156,0)</f>
        <v>152</v>
      </c>
      <c r="M11" s="68">
        <v>74</v>
      </c>
      <c r="N11" s="69">
        <f>LARGE(Qualifs!$H$3:$H$156,M11)</f>
        <v>1.2029999999999999E-8</v>
      </c>
      <c r="O11" s="75" t="str">
        <f>INDEX(Qualifs!$I$3:$I$156,$R11)</f>
        <v>nc</v>
      </c>
      <c r="P11" s="77" t="str">
        <f>CONCATENATE(INDEX(Qualifs!C$3:C$156,$R11)," (",INDEX(Qualifs!E$3:E$156,$R11),")")</f>
        <v>? (?)</v>
      </c>
      <c r="Q11" s="37">
        <f>INDEX(Qualifs!G$3:G$156,$R11)</f>
        <v>3E-11</v>
      </c>
      <c r="R11" s="73">
        <f>MATCH(N11,Qualifs!$H$3:$H$156,0)</f>
        <v>118</v>
      </c>
    </row>
    <row r="12" spans="1:18" ht="13.5" customHeight="1" x14ac:dyDescent="0.2">
      <c r="A12" s="68">
        <v>11</v>
      </c>
      <c r="B12" s="69">
        <f>LARGE(Qualifs!$H$3:$H$156,A12)</f>
        <v>240.01126200040002</v>
      </c>
      <c r="C12" s="75">
        <f>INDEX(Qualifs!$I$3:$I$156,$F12)</f>
        <v>11</v>
      </c>
      <c r="D12" s="77" t="str">
        <f>CONCATENATE(INDEX(Qualifs!C$3:C$156,$F12)," (",INDEX(Qualifs!E$3:E$156,$F12),")")</f>
        <v>BARREL RICHARD (Handicapables)</v>
      </c>
      <c r="E12" s="37">
        <f>INDEX(Qualifs!G$3:G$156,$F12)</f>
        <v>240.01126200000002</v>
      </c>
      <c r="F12" s="73">
        <f>MATCH(B12,Qualifs!$H$3:$H$156,0)</f>
        <v>2</v>
      </c>
      <c r="G12" s="68">
        <v>43</v>
      </c>
      <c r="H12" s="69">
        <f>LARGE(Qualifs!$H$3:$H$156,G12)</f>
        <v>1.5330000000000002E-8</v>
      </c>
      <c r="I12" s="75" t="str">
        <f>INDEX(Qualifs!$I$3:$I$156,$L12)</f>
        <v>nc</v>
      </c>
      <c r="J12" s="77" t="str">
        <f>CONCATENATE(INDEX(Qualifs!C$3:C$156,$L12)," (",INDEX(Qualifs!E$3:E$156,$L12),")")</f>
        <v>? (?)</v>
      </c>
      <c r="K12" s="37">
        <f>INDEX(Qualifs!G$3:G$156,$L12)</f>
        <v>3E-11</v>
      </c>
      <c r="L12" s="73">
        <f>MATCH(H12,Qualifs!$H$3:$H$156,0)</f>
        <v>151</v>
      </c>
      <c r="M12" s="68">
        <v>75</v>
      </c>
      <c r="N12" s="69">
        <f>LARGE(Qualifs!$H$3:$H$156,M12)</f>
        <v>1.193E-8</v>
      </c>
      <c r="O12" s="75" t="str">
        <f>INDEX(Qualifs!$I$3:$I$156,$R12)</f>
        <v>nc</v>
      </c>
      <c r="P12" s="77" t="str">
        <f>CONCATENATE(INDEX(Qualifs!C$3:C$156,$R12)," (",INDEX(Qualifs!E$3:E$156,$R12),")")</f>
        <v>? (?)</v>
      </c>
      <c r="Q12" s="37">
        <f>INDEX(Qualifs!G$3:G$156,$R12)</f>
        <v>3E-11</v>
      </c>
      <c r="R12" s="73">
        <f>MATCH(N12,Qualifs!$H$3:$H$156,0)</f>
        <v>117</v>
      </c>
    </row>
    <row r="13" spans="1:18" ht="13.5" customHeight="1" x14ac:dyDescent="0.2">
      <c r="A13" s="68">
        <v>12</v>
      </c>
      <c r="B13" s="69">
        <f>LARGE(Qualifs!$H$3:$H$156,A13)</f>
        <v>239.0291702033</v>
      </c>
      <c r="C13" s="75">
        <f>INDEX(Qualifs!$I$3:$I$156,$F13)</f>
        <v>12</v>
      </c>
      <c r="D13" s="77" t="str">
        <f>CONCATENATE(INDEX(Qualifs!C$3:C$156,$F13)," (",INDEX(Qualifs!E$3:E$156,$F13),")")</f>
        <v>CENDRIE JEAN PIERRE (MAGEL'HAND - BOURGES)</v>
      </c>
      <c r="E13" s="37">
        <f>INDEX(Qualifs!G$3:G$156,$F13)</f>
        <v>239.02917020000001</v>
      </c>
      <c r="F13" s="73">
        <f>MATCH(B13,Qualifs!$H$3:$H$156,0)</f>
        <v>31</v>
      </c>
      <c r="G13" s="68">
        <v>44</v>
      </c>
      <c r="H13" s="69">
        <f>LARGE(Qualifs!$H$3:$H$156,G13)</f>
        <v>1.5230000000000001E-8</v>
      </c>
      <c r="I13" s="75" t="str">
        <f>INDEX(Qualifs!$I$3:$I$156,$L13)</f>
        <v>nc</v>
      </c>
      <c r="J13" s="77" t="str">
        <f>CONCATENATE(INDEX(Qualifs!C$3:C$156,$L13)," (",INDEX(Qualifs!E$3:E$156,$L13),")")</f>
        <v>? (?)</v>
      </c>
      <c r="K13" s="37">
        <f>INDEX(Qualifs!G$3:G$156,$L13)</f>
        <v>3E-11</v>
      </c>
      <c r="L13" s="73">
        <f>MATCH(H13,Qualifs!$H$3:$H$156,0)</f>
        <v>150</v>
      </c>
      <c r="M13" s="68">
        <v>76</v>
      </c>
      <c r="N13" s="69">
        <f>LARGE(Qualifs!$H$3:$H$156,M13)</f>
        <v>1.1829999999999999E-8</v>
      </c>
      <c r="O13" s="75" t="str">
        <f>INDEX(Qualifs!$I$3:$I$156,$R13)</f>
        <v>nc</v>
      </c>
      <c r="P13" s="77" t="str">
        <f>CONCATENATE(INDEX(Qualifs!C$3:C$156,$R13)," (",INDEX(Qualifs!E$3:E$156,$R13),")")</f>
        <v>? (?)</v>
      </c>
      <c r="Q13" s="37">
        <f>INDEX(Qualifs!G$3:G$156,$R13)</f>
        <v>3E-11</v>
      </c>
      <c r="R13" s="73">
        <f>MATCH(N13,Qualifs!$H$3:$H$156,0)</f>
        <v>116</v>
      </c>
    </row>
    <row r="14" spans="1:18" ht="13.5" customHeight="1" x14ac:dyDescent="0.2">
      <c r="A14" s="68">
        <v>13</v>
      </c>
      <c r="B14" s="69">
        <f>LARGE(Qualifs!$H$3:$H$156,A14)</f>
        <v>237.03816021380004</v>
      </c>
      <c r="C14" s="75">
        <f>INDEX(Qualifs!$I$3:$I$156,$F14)</f>
        <v>13</v>
      </c>
      <c r="D14" s="77" t="str">
        <f>CONCATENATE(INDEX(Qualifs!C$3:C$156,$F14)," (",INDEX(Qualifs!E$3:E$156,$F14),")")</f>
        <v>MEHDI MEHDI (APF France handicap 31)</v>
      </c>
      <c r="E14" s="37">
        <f>INDEX(Qualifs!G$3:G$156,$F14)</f>
        <v>237.03816021000003</v>
      </c>
      <c r="F14" s="73">
        <f>MATCH(B14,Qualifs!$H$3:$H$156,0)</f>
        <v>36</v>
      </c>
      <c r="G14" s="68">
        <v>45</v>
      </c>
      <c r="H14" s="69">
        <f>LARGE(Qualifs!$H$3:$H$156,G14)</f>
        <v>1.513E-8</v>
      </c>
      <c r="I14" s="75" t="str">
        <f>INDEX(Qualifs!$I$3:$I$156,$L14)</f>
        <v>nc</v>
      </c>
      <c r="J14" s="77" t="str">
        <f>CONCATENATE(INDEX(Qualifs!C$3:C$156,$L14)," (",INDEX(Qualifs!E$3:E$156,$L14),")")</f>
        <v>? (?)</v>
      </c>
      <c r="K14" s="37">
        <f>INDEX(Qualifs!G$3:G$156,$L14)</f>
        <v>3E-11</v>
      </c>
      <c r="L14" s="73">
        <f>MATCH(H14,Qualifs!$H$3:$H$156,0)</f>
        <v>149</v>
      </c>
      <c r="M14" s="68">
        <v>77</v>
      </c>
      <c r="N14" s="69">
        <f>LARGE(Qualifs!$H$3:$H$156,M14)</f>
        <v>1.173E-8</v>
      </c>
      <c r="O14" s="75" t="str">
        <f>INDEX(Qualifs!$I$3:$I$156,$R14)</f>
        <v>nc</v>
      </c>
      <c r="P14" s="77" t="str">
        <f>CONCATENATE(INDEX(Qualifs!C$3:C$156,$R14)," (",INDEX(Qualifs!E$3:E$156,$R14),")")</f>
        <v>? (?)</v>
      </c>
      <c r="Q14" s="37">
        <f>INDEX(Qualifs!G$3:G$156,$R14)</f>
        <v>3E-11</v>
      </c>
      <c r="R14" s="73">
        <f>MATCH(N14,Qualifs!$H$3:$H$156,0)</f>
        <v>115</v>
      </c>
    </row>
    <row r="15" spans="1:18" ht="13.5" customHeight="1" x14ac:dyDescent="0.2">
      <c r="A15" s="68">
        <v>14</v>
      </c>
      <c r="B15" s="69">
        <f>LARGE(Qualifs!$H$3:$H$156,A15)</f>
        <v>236.01294320480002</v>
      </c>
      <c r="C15" s="75">
        <f>INDEX(Qualifs!$I$3:$I$156,$F15)</f>
        <v>14</v>
      </c>
      <c r="D15" s="77" t="str">
        <f>CONCATENATE(INDEX(Qualifs!C$3:C$156,$F15)," (",INDEX(Qualifs!E$3:E$156,$F15),")")</f>
        <v>MOREL MICHEL (REIMS HANDISPORT)</v>
      </c>
      <c r="E15" s="37">
        <f>INDEX(Qualifs!G$3:G$156,$F15)</f>
        <v>236.01294320000002</v>
      </c>
      <c r="F15" s="73">
        <f>MATCH(B15,Qualifs!$H$3:$H$156,0)</f>
        <v>46</v>
      </c>
      <c r="G15" s="68">
        <v>46</v>
      </c>
      <c r="H15" s="69">
        <f>LARGE(Qualifs!$H$3:$H$156,G15)</f>
        <v>1.503E-8</v>
      </c>
      <c r="I15" s="75" t="str">
        <f>INDEX(Qualifs!$I$3:$I$156,$L15)</f>
        <v>nc</v>
      </c>
      <c r="J15" s="77" t="str">
        <f>CONCATENATE(INDEX(Qualifs!C$3:C$156,$L15)," (",INDEX(Qualifs!E$3:E$156,$L15),")")</f>
        <v>? (?)</v>
      </c>
      <c r="K15" s="37">
        <f>INDEX(Qualifs!G$3:G$156,$L15)</f>
        <v>3E-11</v>
      </c>
      <c r="L15" s="73">
        <f>MATCH(H15,Qualifs!$H$3:$H$156,0)</f>
        <v>148</v>
      </c>
      <c r="M15" s="68">
        <v>78</v>
      </c>
      <c r="N15" s="69">
        <f>LARGE(Qualifs!$H$3:$H$156,M15)</f>
        <v>1.1629999999999999E-8</v>
      </c>
      <c r="O15" s="75" t="str">
        <f>INDEX(Qualifs!$I$3:$I$156,$R15)</f>
        <v>nc</v>
      </c>
      <c r="P15" s="77" t="str">
        <f>CONCATENATE(INDEX(Qualifs!C$3:C$156,$R15)," (",INDEX(Qualifs!E$3:E$156,$R15),")")</f>
        <v>? (?)</v>
      </c>
      <c r="Q15" s="37">
        <f>INDEX(Qualifs!G$3:G$156,$R15)</f>
        <v>3E-11</v>
      </c>
      <c r="R15" s="73">
        <f>MATCH(N15,Qualifs!$H$3:$H$156,0)</f>
        <v>114</v>
      </c>
    </row>
    <row r="16" spans="1:18" ht="13.5" customHeight="1" x14ac:dyDescent="0.2">
      <c r="A16" s="68">
        <v>15</v>
      </c>
      <c r="B16" s="69">
        <f>LARGE(Qualifs!$H$3:$H$156,A16)</f>
        <v>235.02106101459998</v>
      </c>
      <c r="C16" s="75">
        <f>INDEX(Qualifs!$I$3:$I$156,$F16)</f>
        <v>15</v>
      </c>
      <c r="D16" s="77" t="str">
        <f>CONCATENATE(INDEX(Qualifs!C$3:C$156,$F16)," (",INDEX(Qualifs!E$3:E$156,$F16),")")</f>
        <v>LEROY ROMEO (HANDICLUB CHARLEVILLE-MEZIERES)</v>
      </c>
      <c r="E16" s="37">
        <f>INDEX(Qualifs!G$3:G$156,$F16)</f>
        <v>235.02106101099997</v>
      </c>
      <c r="F16" s="73">
        <f>MATCH(B16,Qualifs!$H$3:$H$156,0)</f>
        <v>34</v>
      </c>
      <c r="G16" s="68">
        <v>47</v>
      </c>
      <c r="H16" s="69">
        <f>LARGE(Qualifs!$H$3:$H$156,G16)</f>
        <v>1.4929999999999999E-8</v>
      </c>
      <c r="I16" s="75" t="str">
        <f>INDEX(Qualifs!$I$3:$I$156,$L16)</f>
        <v>nc</v>
      </c>
      <c r="J16" s="77" t="str">
        <f>CONCATENATE(INDEX(Qualifs!C$3:C$156,$L16)," (",INDEX(Qualifs!E$3:E$156,$L16),")")</f>
        <v>? (?)</v>
      </c>
      <c r="K16" s="37">
        <f>INDEX(Qualifs!G$3:G$156,$L16)</f>
        <v>3E-11</v>
      </c>
      <c r="L16" s="73">
        <f>MATCH(H16,Qualifs!$H$3:$H$156,0)</f>
        <v>147</v>
      </c>
      <c r="M16" s="68">
        <v>79</v>
      </c>
      <c r="N16" s="69">
        <f>LARGE(Qualifs!$H$3:$H$156,M16)</f>
        <v>1.153E-8</v>
      </c>
      <c r="O16" s="75" t="str">
        <f>INDEX(Qualifs!$I$3:$I$156,$R16)</f>
        <v>nc</v>
      </c>
      <c r="P16" s="77" t="str">
        <f>CONCATENATE(INDEX(Qualifs!C$3:C$156,$R16)," (",INDEX(Qualifs!E$3:E$156,$R16),")")</f>
        <v>? (?)</v>
      </c>
      <c r="Q16" s="37">
        <f>INDEX(Qualifs!G$3:G$156,$R16)</f>
        <v>3E-11</v>
      </c>
      <c r="R16" s="73">
        <f>MATCH(N16,Qualifs!$H$3:$H$156,0)</f>
        <v>113</v>
      </c>
    </row>
    <row r="17" spans="1:18" ht="13.5" customHeight="1" x14ac:dyDescent="0.2">
      <c r="A17" s="68">
        <v>16</v>
      </c>
      <c r="B17" s="69">
        <f>LARGE(Qualifs!$H$3:$H$156,A17)</f>
        <v>234.02007102449997</v>
      </c>
      <c r="C17" s="75">
        <f>INDEX(Qualifs!$I$3:$I$156,$F17)</f>
        <v>16</v>
      </c>
      <c r="D17" s="77" t="str">
        <f>CONCATENATE(INDEX(Qualifs!C$3:C$156,$F17)," (",INDEX(Qualifs!E$3:E$156,$F17),")")</f>
        <v>GOYAULT GWENDOLINE (LES FLÈCHES BLEUES)</v>
      </c>
      <c r="E17" s="37">
        <f>INDEX(Qualifs!G$3:G$156,$F17)</f>
        <v>234.02007101999996</v>
      </c>
      <c r="F17" s="73">
        <f>MATCH(B17,Qualifs!$H$3:$H$156,0)</f>
        <v>43</v>
      </c>
      <c r="G17" s="68">
        <v>48</v>
      </c>
      <c r="H17" s="69">
        <f>LARGE(Qualifs!$H$3:$H$156,G17)</f>
        <v>1.4829999999999999E-8</v>
      </c>
      <c r="I17" s="75" t="str">
        <f>INDEX(Qualifs!$I$3:$I$156,$L17)</f>
        <v>nc</v>
      </c>
      <c r="J17" s="77" t="str">
        <f>CONCATENATE(INDEX(Qualifs!C$3:C$156,$L17)," (",INDEX(Qualifs!E$3:E$156,$L17),")")</f>
        <v>? (?)</v>
      </c>
      <c r="K17" s="37">
        <f>INDEX(Qualifs!G$3:G$156,$L17)</f>
        <v>3E-11</v>
      </c>
      <c r="L17" s="73">
        <f>MATCH(H17,Qualifs!$H$3:$H$156,0)</f>
        <v>146</v>
      </c>
      <c r="M17" s="68">
        <v>80</v>
      </c>
      <c r="N17" s="69">
        <f>LARGE(Qualifs!$H$3:$H$156,M17)</f>
        <v>1.1429999999999999E-8</v>
      </c>
      <c r="O17" s="75" t="str">
        <f>INDEX(Qualifs!$I$3:$I$156,$R17)</f>
        <v>nc</v>
      </c>
      <c r="P17" s="77" t="str">
        <f>CONCATENATE(INDEX(Qualifs!C$3:C$156,$R17)," (",INDEX(Qualifs!E$3:E$156,$R17),")")</f>
        <v>? (?)</v>
      </c>
      <c r="Q17" s="37">
        <f>INDEX(Qualifs!G$3:G$156,$R17)</f>
        <v>3E-11</v>
      </c>
      <c r="R17" s="73">
        <f>MATCH(N17,Qualifs!$H$3:$H$156,0)</f>
        <v>112</v>
      </c>
    </row>
    <row r="18" spans="1:18" ht="13.5" customHeight="1" x14ac:dyDescent="0.2">
      <c r="A18" s="68">
        <v>17</v>
      </c>
      <c r="B18" s="69">
        <f>LARGE(Qualifs!$H$3:$H$156,A18)</f>
        <v>234.00927210089998</v>
      </c>
      <c r="C18" s="75">
        <f>INDEX(Qualifs!$I$3:$I$156,$F18)</f>
        <v>17</v>
      </c>
      <c r="D18" s="77" t="str">
        <f>CONCATENATE(INDEX(Qualifs!C$3:C$156,$F18)," (",INDEX(Qualifs!E$3:E$156,$F18),")")</f>
        <v>ROY BAPTISTE (HANDICLUB CHARLEVILLE-MEZIERES)</v>
      </c>
      <c r="E18" s="37">
        <f>INDEX(Qualifs!G$3:G$156,$F18)</f>
        <v>234.00927209999998</v>
      </c>
      <c r="F18" s="73">
        <f>MATCH(B18,Qualifs!$H$3:$H$156,0)</f>
        <v>7</v>
      </c>
      <c r="G18" s="68">
        <v>49</v>
      </c>
      <c r="H18" s="69">
        <f>LARGE(Qualifs!$H$3:$H$156,G18)</f>
        <v>1.4729999999999999E-8</v>
      </c>
      <c r="I18" s="75" t="str">
        <f>INDEX(Qualifs!$I$3:$I$156,$L18)</f>
        <v>nc</v>
      </c>
      <c r="J18" s="77" t="str">
        <f>CONCATENATE(INDEX(Qualifs!C$3:C$156,$L18)," (",INDEX(Qualifs!E$3:E$156,$L18),")")</f>
        <v>? (?)</v>
      </c>
      <c r="K18" s="37">
        <f>INDEX(Qualifs!G$3:G$156,$L18)</f>
        <v>3E-11</v>
      </c>
      <c r="L18" s="73">
        <f>MATCH(H18,Qualifs!$H$3:$H$156,0)</f>
        <v>145</v>
      </c>
      <c r="M18" s="68">
        <v>81</v>
      </c>
      <c r="N18" s="69">
        <f>LARGE(Qualifs!$H$3:$H$156,M18)</f>
        <v>1.133E-8</v>
      </c>
      <c r="O18" s="75" t="str">
        <f>INDEX(Qualifs!$I$3:$I$156,$R18)</f>
        <v>nc</v>
      </c>
      <c r="P18" s="77" t="str">
        <f>CONCATENATE(INDEX(Qualifs!C$3:C$156,$R18)," (",INDEX(Qualifs!E$3:E$156,$R18),")")</f>
        <v>? (?)</v>
      </c>
      <c r="Q18" s="37">
        <f>INDEX(Qualifs!G$3:G$156,$R18)</f>
        <v>3E-11</v>
      </c>
      <c r="R18" s="73">
        <f>MATCH(N18,Qualifs!$H$3:$H$156,0)</f>
        <v>111</v>
      </c>
    </row>
    <row r="19" spans="1:18" ht="13.5" customHeight="1" x14ac:dyDescent="0.2">
      <c r="A19" s="68">
        <v>18</v>
      </c>
      <c r="B19" s="69">
        <f>LARGE(Qualifs!$H$3:$H$156,A19)</f>
        <v>233.03615510180001</v>
      </c>
      <c r="C19" s="75">
        <f>INDEX(Qualifs!$I$3:$I$156,$F19)</f>
        <v>18</v>
      </c>
      <c r="D19" s="77" t="str">
        <f>CONCATENATE(INDEX(Qualifs!C$3:C$156,$F19)," (",INDEX(Qualifs!E$3:E$156,$F19),")")</f>
        <v>SAUVAGEON CHRISTOPHE (NÎMES HANDISPORT)</v>
      </c>
      <c r="E19" s="37">
        <f>INDEX(Qualifs!G$3:G$156,$F19)</f>
        <v>233.0361551</v>
      </c>
      <c r="F19" s="73">
        <f>MATCH(B19,Qualifs!$H$3:$H$156,0)</f>
        <v>16</v>
      </c>
      <c r="G19" s="68">
        <v>50</v>
      </c>
      <c r="H19" s="69">
        <f>LARGE(Qualifs!$H$3:$H$156,G19)</f>
        <v>1.4629999999999999E-8</v>
      </c>
      <c r="I19" s="75" t="str">
        <f>INDEX(Qualifs!$I$3:$I$156,$L19)</f>
        <v>nc</v>
      </c>
      <c r="J19" s="77" t="str">
        <f>CONCATENATE(INDEX(Qualifs!C$3:C$156,$L19)," (",INDEX(Qualifs!E$3:E$156,$L19),")")</f>
        <v>? (?)</v>
      </c>
      <c r="K19" s="37">
        <f>INDEX(Qualifs!G$3:G$156,$L19)</f>
        <v>3E-11</v>
      </c>
      <c r="L19" s="73">
        <f>MATCH(H19,Qualifs!$H$3:$H$156,0)</f>
        <v>144</v>
      </c>
      <c r="M19" s="68">
        <v>82</v>
      </c>
      <c r="N19" s="69">
        <f>LARGE(Qualifs!$H$3:$H$156,M19)</f>
        <v>1.1229999999999999E-8</v>
      </c>
      <c r="O19" s="75" t="str">
        <f>INDEX(Qualifs!$I$3:$I$156,$R19)</f>
        <v>nc</v>
      </c>
      <c r="P19" s="77" t="str">
        <f>CONCATENATE(INDEX(Qualifs!C$3:C$156,$R19)," (",INDEX(Qualifs!E$3:E$156,$R19),")")</f>
        <v>? (?)</v>
      </c>
      <c r="Q19" s="37">
        <f>INDEX(Qualifs!G$3:G$156,$R19)</f>
        <v>3E-11</v>
      </c>
      <c r="R19" s="73">
        <f>MATCH(N19,Qualifs!$H$3:$H$156,0)</f>
        <v>110</v>
      </c>
    </row>
    <row r="20" spans="1:18" ht="13.5" customHeight="1" x14ac:dyDescent="0.2">
      <c r="A20" s="68">
        <v>19</v>
      </c>
      <c r="B20" s="69">
        <f>LARGE(Qualifs!$H$3:$H$156,A20)</f>
        <v>228.018063302</v>
      </c>
      <c r="C20" s="75">
        <f>INDEX(Qualifs!$I$3:$I$156,$F20)</f>
        <v>19</v>
      </c>
      <c r="D20" s="77" t="str">
        <f>CONCATENATE(INDEX(Qualifs!C$3:C$156,$F20)," (",INDEX(Qualifs!E$3:E$156,$F20),")")</f>
        <v>LEAL OLIVIER (Etoiles Sportives Handisport)</v>
      </c>
      <c r="E20" s="37">
        <f>INDEX(Qualifs!G$3:G$156,$F20)</f>
        <v>228.01806329999999</v>
      </c>
      <c r="F20" s="73">
        <f>MATCH(B20,Qualifs!$H$3:$H$156,0)</f>
        <v>18</v>
      </c>
      <c r="G20" s="68">
        <v>51</v>
      </c>
      <c r="H20" s="69">
        <f>LARGE(Qualifs!$H$3:$H$156,G20)</f>
        <v>1.453E-8</v>
      </c>
      <c r="I20" s="75" t="str">
        <f>INDEX(Qualifs!$I$3:$I$156,$L20)</f>
        <v>nc</v>
      </c>
      <c r="J20" s="77" t="str">
        <f>CONCATENATE(INDEX(Qualifs!C$3:C$156,$L20)," (",INDEX(Qualifs!E$3:E$156,$L20),")")</f>
        <v>? (?)</v>
      </c>
      <c r="K20" s="37">
        <f>INDEX(Qualifs!G$3:G$156,$L20)</f>
        <v>3E-11</v>
      </c>
      <c r="L20" s="73">
        <f>MATCH(H20,Qualifs!$H$3:$H$156,0)</f>
        <v>143</v>
      </c>
      <c r="M20" s="68">
        <v>83</v>
      </c>
      <c r="N20" s="69">
        <f>LARGE(Qualifs!$H$3:$H$156,M20)</f>
        <v>1.1129999999999999E-8</v>
      </c>
      <c r="O20" s="75" t="str">
        <f>INDEX(Qualifs!$I$3:$I$156,$R20)</f>
        <v>nc</v>
      </c>
      <c r="P20" s="77" t="str">
        <f>CONCATENATE(INDEX(Qualifs!C$3:C$156,$R20)," (",INDEX(Qualifs!E$3:E$156,$R20),")")</f>
        <v>? (?)</v>
      </c>
      <c r="Q20" s="37">
        <f>INDEX(Qualifs!G$3:G$156,$R20)</f>
        <v>3E-11</v>
      </c>
      <c r="R20" s="73">
        <f>MATCH(N20,Qualifs!$H$3:$H$156,0)</f>
        <v>109</v>
      </c>
    </row>
    <row r="21" spans="1:18" ht="13.5" customHeight="1" x14ac:dyDescent="0.2">
      <c r="A21" s="68">
        <v>20</v>
      </c>
      <c r="B21" s="69">
        <f>LARGE(Qualifs!$H$3:$H$156,A21)</f>
        <v>228.01780410060005</v>
      </c>
      <c r="C21" s="75">
        <f>INDEX(Qualifs!$I$3:$I$156,$F21)</f>
        <v>20</v>
      </c>
      <c r="D21" s="77" t="str">
        <f>CONCATENATE(INDEX(Qualifs!C$3:C$156,$F21)," (",INDEX(Qualifs!E$3:E$156,$F21),")")</f>
        <v>CELLE BASTIEN (MAGEL'HAND - BOURGES)</v>
      </c>
      <c r="E21" s="37">
        <f>INDEX(Qualifs!G$3:G$156,$F21)</f>
        <v>228.01780410000003</v>
      </c>
      <c r="F21" s="73">
        <f>MATCH(B21,Qualifs!$H$3:$H$156,0)</f>
        <v>4</v>
      </c>
      <c r="G21" s="68">
        <v>52</v>
      </c>
      <c r="H21" s="69">
        <f>LARGE(Qualifs!$H$3:$H$156,G21)</f>
        <v>1.4429999999999999E-8</v>
      </c>
      <c r="I21" s="75" t="str">
        <f>INDEX(Qualifs!$I$3:$I$156,$L21)</f>
        <v>nc</v>
      </c>
      <c r="J21" s="77" t="str">
        <f>CONCATENATE(INDEX(Qualifs!C$3:C$156,$L21)," (",INDEX(Qualifs!E$3:E$156,$L21),")")</f>
        <v>? (?)</v>
      </c>
      <c r="K21" s="37">
        <f>INDEX(Qualifs!G$3:G$156,$L21)</f>
        <v>3E-11</v>
      </c>
      <c r="L21" s="73">
        <f>MATCH(H21,Qualifs!$H$3:$H$156,0)</f>
        <v>142</v>
      </c>
      <c r="M21" s="68">
        <v>84</v>
      </c>
      <c r="N21" s="69">
        <f>LARGE(Qualifs!$H$3:$H$156,M21)</f>
        <v>1.1029999999999999E-8</v>
      </c>
      <c r="O21" s="75" t="str">
        <f>INDEX(Qualifs!$I$3:$I$156,$R21)</f>
        <v>nc</v>
      </c>
      <c r="P21" s="77" t="str">
        <f>CONCATENATE(INDEX(Qualifs!C$3:C$156,$R21)," (",INDEX(Qualifs!E$3:E$156,$R21),")")</f>
        <v>? (?)</v>
      </c>
      <c r="Q21" s="37">
        <f>INDEX(Qualifs!G$3:G$156,$R21)</f>
        <v>3E-11</v>
      </c>
      <c r="R21" s="73">
        <f>MATCH(N21,Qualifs!$H$3:$H$156,0)</f>
        <v>108</v>
      </c>
    </row>
    <row r="22" spans="1:18" ht="13.5" customHeight="1" x14ac:dyDescent="0.2">
      <c r="A22" s="68">
        <v>21</v>
      </c>
      <c r="B22" s="69">
        <f>LARGE(Qualifs!$H$3:$H$156,A22)</f>
        <v>227.03497520469998</v>
      </c>
      <c r="C22" s="75">
        <f>INDEX(Qualifs!$I$3:$I$156,$F22)</f>
        <v>21</v>
      </c>
      <c r="D22" s="77" t="str">
        <f>CONCATENATE(INDEX(Qualifs!C$3:C$156,$F22)," (",INDEX(Qualifs!E$3:E$156,$F22),")")</f>
        <v>COUAILLIER TOM (REIMS HANDISPORT)</v>
      </c>
      <c r="E22" s="37">
        <f>INDEX(Qualifs!G$3:G$156,$F22)</f>
        <v>227.03497519999996</v>
      </c>
      <c r="F22" s="73">
        <f>MATCH(B22,Qualifs!$H$3:$H$156,0)</f>
        <v>45</v>
      </c>
      <c r="G22" s="68">
        <v>53</v>
      </c>
      <c r="H22" s="69">
        <f>LARGE(Qualifs!$H$3:$H$156,G22)</f>
        <v>1.433E-8</v>
      </c>
      <c r="I22" s="75" t="str">
        <f>INDEX(Qualifs!$I$3:$I$156,$L22)</f>
        <v>nc</v>
      </c>
      <c r="J22" s="77" t="str">
        <f>CONCATENATE(INDEX(Qualifs!C$3:C$156,$L22)," (",INDEX(Qualifs!E$3:E$156,$L22),")")</f>
        <v>? (?)</v>
      </c>
      <c r="K22" s="37">
        <f>INDEX(Qualifs!G$3:G$156,$L22)</f>
        <v>3E-11</v>
      </c>
      <c r="L22" s="73">
        <f>MATCH(H22,Qualifs!$H$3:$H$156,0)</f>
        <v>141</v>
      </c>
      <c r="M22" s="68">
        <v>85</v>
      </c>
      <c r="N22" s="69">
        <f>LARGE(Qualifs!$H$3:$H$156,M22)</f>
        <v>1.0929999999999999E-8</v>
      </c>
      <c r="O22" s="75" t="str">
        <f>INDEX(Qualifs!$I$3:$I$156,$R22)</f>
        <v>nc</v>
      </c>
      <c r="P22" s="77" t="str">
        <f>CONCATENATE(INDEX(Qualifs!C$3:C$156,$R22)," (",INDEX(Qualifs!E$3:E$156,$R22),")")</f>
        <v>? (?)</v>
      </c>
      <c r="Q22" s="37">
        <f>INDEX(Qualifs!G$3:G$156,$R22)</f>
        <v>3E-11</v>
      </c>
      <c r="R22" s="73">
        <f>MATCH(N22,Qualifs!$H$3:$H$156,0)</f>
        <v>107</v>
      </c>
    </row>
    <row r="23" spans="1:18" ht="13.5" customHeight="1" x14ac:dyDescent="0.2">
      <c r="A23" s="68">
        <v>22</v>
      </c>
      <c r="B23" s="69">
        <f>LARGE(Qualifs!$H$3:$H$156,A23)</f>
        <v>227.01683201130004</v>
      </c>
      <c r="C23" s="75">
        <f>INDEX(Qualifs!$I$3:$I$156,$F23)</f>
        <v>22</v>
      </c>
      <c r="D23" s="77" t="str">
        <f>CONCATENATE(INDEX(Qualifs!C$3:C$156,$F23)," (",INDEX(Qualifs!E$3:E$156,$F23),")")</f>
        <v>PEINET NOEL (IMC'S)</v>
      </c>
      <c r="E23" s="37">
        <f>INDEX(Qualifs!G$3:G$156,$F23)</f>
        <v>227.01683201000003</v>
      </c>
      <c r="F23" s="73">
        <f>MATCH(B23,Qualifs!$H$3:$H$156,0)</f>
        <v>11</v>
      </c>
      <c r="G23" s="68">
        <v>54</v>
      </c>
      <c r="H23" s="69">
        <f>LARGE(Qualifs!$H$3:$H$156,G23)</f>
        <v>1.4229999999999999E-8</v>
      </c>
      <c r="I23" s="75" t="str">
        <f>INDEX(Qualifs!$I$3:$I$156,$L23)</f>
        <v>nc</v>
      </c>
      <c r="J23" s="77" t="str">
        <f>CONCATENATE(INDEX(Qualifs!C$3:C$156,$L23)," (",INDEX(Qualifs!E$3:E$156,$L23),")")</f>
        <v>? (?)</v>
      </c>
      <c r="K23" s="37">
        <f>INDEX(Qualifs!G$3:G$156,$L23)</f>
        <v>3E-11</v>
      </c>
      <c r="L23" s="73">
        <f>MATCH(H23,Qualifs!$H$3:$H$156,0)</f>
        <v>140</v>
      </c>
      <c r="M23" s="68">
        <v>86</v>
      </c>
      <c r="N23" s="69">
        <f>LARGE(Qualifs!$H$3:$H$156,M23)</f>
        <v>1.083E-8</v>
      </c>
      <c r="O23" s="75" t="str">
        <f>INDEX(Qualifs!$I$3:$I$156,$R23)</f>
        <v>nc</v>
      </c>
      <c r="P23" s="77" t="str">
        <f>CONCATENATE(INDEX(Qualifs!C$3:C$156,$R23)," (",INDEX(Qualifs!E$3:E$156,$R23),")")</f>
        <v>? (?)</v>
      </c>
      <c r="Q23" s="37">
        <f>INDEX(Qualifs!G$3:G$156,$R23)</f>
        <v>3E-11</v>
      </c>
      <c r="R23" s="73">
        <f>MATCH(N23,Qualifs!$H$3:$H$156,0)</f>
        <v>106</v>
      </c>
    </row>
    <row r="24" spans="1:18" ht="13.5" customHeight="1" x14ac:dyDescent="0.2">
      <c r="A24" s="68">
        <v>23</v>
      </c>
      <c r="B24" s="69">
        <f>LARGE(Qualifs!$H$3:$H$156,A24)</f>
        <v>224.01619111420001</v>
      </c>
      <c r="C24" s="75">
        <f>INDEX(Qualifs!$I$3:$I$156,$F24)</f>
        <v>23</v>
      </c>
      <c r="D24" s="77" t="str">
        <f>CONCATENATE(INDEX(Qualifs!C$3:C$156,$F24)," (",INDEX(Qualifs!E$3:E$156,$F24),")")</f>
        <v>ANTONOFF NICOLAS (Handicapables)</v>
      </c>
      <c r="E24" s="37">
        <f>INDEX(Qualifs!G$3:G$156,$F24)</f>
        <v>224.01619111100001</v>
      </c>
      <c r="F24" s="73">
        <f>MATCH(B24,Qualifs!$H$3:$H$156,0)</f>
        <v>30</v>
      </c>
      <c r="G24" s="68">
        <v>55</v>
      </c>
      <c r="H24" s="69">
        <f>LARGE(Qualifs!$H$3:$H$156,G24)</f>
        <v>1.413E-8</v>
      </c>
      <c r="I24" s="75" t="str">
        <f>INDEX(Qualifs!$I$3:$I$156,$L24)</f>
        <v>nc</v>
      </c>
      <c r="J24" s="77" t="str">
        <f>CONCATENATE(INDEX(Qualifs!C$3:C$156,$L24)," (",INDEX(Qualifs!E$3:E$156,$L24),")")</f>
        <v>? (?)</v>
      </c>
      <c r="K24" s="37">
        <f>INDEX(Qualifs!G$3:G$156,$L24)</f>
        <v>3E-11</v>
      </c>
      <c r="L24" s="73">
        <f>MATCH(H24,Qualifs!$H$3:$H$156,0)</f>
        <v>139</v>
      </c>
      <c r="M24" s="68">
        <v>87</v>
      </c>
      <c r="N24" s="69">
        <f>LARGE(Qualifs!$H$3:$H$156,M24)</f>
        <v>1.0729999999999999E-8</v>
      </c>
      <c r="O24" s="75" t="str">
        <f>INDEX(Qualifs!$I$3:$I$156,$R24)</f>
        <v>nc</v>
      </c>
      <c r="P24" s="77" t="str">
        <f>CONCATENATE(INDEX(Qualifs!C$3:C$156,$R24)," (",INDEX(Qualifs!E$3:E$156,$R24),")")</f>
        <v>? (?)</v>
      </c>
      <c r="Q24" s="37">
        <f>INDEX(Qualifs!G$3:G$156,$R24)</f>
        <v>3E-11</v>
      </c>
      <c r="R24" s="73">
        <f>MATCH(N24,Qualifs!$H$3:$H$156,0)</f>
        <v>105</v>
      </c>
    </row>
    <row r="25" spans="1:18" ht="13.5" customHeight="1" x14ac:dyDescent="0.2">
      <c r="A25" s="68">
        <v>24</v>
      </c>
      <c r="B25" s="69">
        <f>LARGE(Qualifs!$H$3:$H$156,A25)</f>
        <v>224.00360120300002</v>
      </c>
      <c r="C25" s="75">
        <f>INDEX(Qualifs!$I$3:$I$156,$F25)</f>
        <v>24</v>
      </c>
      <c r="D25" s="77" t="str">
        <f>CONCATENATE(INDEX(Qualifs!C$3:C$156,$F25)," (",INDEX(Qualifs!E$3:E$156,$F25),")")</f>
        <v>PIEL AMELIE (Ensemble Sport)</v>
      </c>
      <c r="E25" s="37">
        <f>INDEX(Qualifs!G$3:G$156,$F25)</f>
        <v>224.00360120000002</v>
      </c>
      <c r="F25" s="73">
        <f>MATCH(B25,Qualifs!$H$3:$H$156,0)</f>
        <v>28</v>
      </c>
      <c r="G25" s="68">
        <v>56</v>
      </c>
      <c r="H25" s="69">
        <f>LARGE(Qualifs!$H$3:$H$156,G25)</f>
        <v>1.4029999999999999E-8</v>
      </c>
      <c r="I25" s="75" t="str">
        <f>INDEX(Qualifs!$I$3:$I$156,$L25)</f>
        <v>nc</v>
      </c>
      <c r="J25" s="77" t="str">
        <f>CONCATENATE(INDEX(Qualifs!C$3:C$156,$L25)," (",INDEX(Qualifs!E$3:E$156,$L25),")")</f>
        <v>? (?)</v>
      </c>
      <c r="K25" s="37">
        <f>INDEX(Qualifs!G$3:G$156,$L25)</f>
        <v>3E-11</v>
      </c>
      <c r="L25" s="73">
        <f>MATCH(H25,Qualifs!$H$3:$H$156,0)</f>
        <v>138</v>
      </c>
      <c r="M25" s="68">
        <v>88</v>
      </c>
      <c r="N25" s="69">
        <f>LARGE(Qualifs!$H$3:$H$156,M25)</f>
        <v>1.043E-8</v>
      </c>
      <c r="O25" s="75" t="str">
        <f>INDEX(Qualifs!$I$3:$I$156,$R25)</f>
        <v>nc</v>
      </c>
      <c r="P25" s="77" t="str">
        <f>CONCATENATE(INDEX(Qualifs!C$3:C$156,$R25)," (",INDEX(Qualifs!E$3:E$156,$R25),")")</f>
        <v xml:space="preserve"> (0)</v>
      </c>
      <c r="Q25" s="37">
        <f>INDEX(Qualifs!G$3:G$156,$R25)</f>
        <v>3E-11</v>
      </c>
      <c r="R25" s="73">
        <f>MATCH(N25,Qualifs!$H$3:$H$156,0)</f>
        <v>102</v>
      </c>
    </row>
    <row r="26" spans="1:18" ht="13.5" customHeight="1" x14ac:dyDescent="0.2">
      <c r="A26" s="68">
        <v>25</v>
      </c>
      <c r="B26" s="69">
        <f>LARGE(Qualifs!$H$3:$H$156,A26)</f>
        <v>223.02681200410996</v>
      </c>
      <c r="C26" s="75">
        <f>INDEX(Qualifs!$I$3:$I$156,$F26)</f>
        <v>25</v>
      </c>
      <c r="D26" s="77" t="str">
        <f>CONCATENATE(INDEX(Qualifs!C$3:C$156,$F26)," (",INDEX(Qualifs!E$3:E$156,$F26),")")</f>
        <v>LUTHEREAU FABIEN (Handicapables)</v>
      </c>
      <c r="E26" s="37">
        <f>INDEX(Qualifs!G$3:G$156,$F26)</f>
        <v>223.02681200100994</v>
      </c>
      <c r="F26" s="73">
        <f>MATCH(B26,Qualifs!$H$3:$H$156,0)</f>
        <v>29</v>
      </c>
      <c r="G26" s="68">
        <v>57</v>
      </c>
      <c r="H26" s="69">
        <f>LARGE(Qualifs!$H$3:$H$156,G26)</f>
        <v>1.393E-8</v>
      </c>
      <c r="I26" s="75" t="str">
        <f>INDEX(Qualifs!$I$3:$I$156,$L26)</f>
        <v>nc</v>
      </c>
      <c r="J26" s="77" t="str">
        <f>CONCATENATE(INDEX(Qualifs!C$3:C$156,$L26)," (",INDEX(Qualifs!E$3:E$156,$L26),")")</f>
        <v>? (?)</v>
      </c>
      <c r="K26" s="37">
        <f>INDEX(Qualifs!G$3:G$156,$L26)</f>
        <v>3E-11</v>
      </c>
      <c r="L26" s="73">
        <f>MATCH(H26,Qualifs!$H$3:$H$156,0)</f>
        <v>137</v>
      </c>
      <c r="M26" s="68">
        <v>89</v>
      </c>
      <c r="N26" s="69">
        <f>LARGE(Qualifs!$H$3:$H$156,M26)</f>
        <v>1.0329999999999999E-8</v>
      </c>
      <c r="O26" s="75" t="str">
        <f>INDEX(Qualifs!$I$3:$I$156,$R26)</f>
        <v>nc</v>
      </c>
      <c r="P26" s="77" t="str">
        <f>CONCATENATE(INDEX(Qualifs!C$3:C$156,$R26)," (",INDEX(Qualifs!E$3:E$156,$R26),")")</f>
        <v xml:space="preserve"> (0)</v>
      </c>
      <c r="Q26" s="37">
        <f>INDEX(Qualifs!G$3:G$156,$R26)</f>
        <v>3E-11</v>
      </c>
      <c r="R26" s="73">
        <f>MATCH(N26,Qualifs!$H$3:$H$156,0)</f>
        <v>101</v>
      </c>
    </row>
    <row r="27" spans="1:18" ht="13.5" customHeight="1" x14ac:dyDescent="0.2">
      <c r="A27" s="68">
        <v>26</v>
      </c>
      <c r="B27" s="69">
        <f>LARGE(Qualifs!$H$3:$H$156,A27)</f>
        <v>223.01714512290002</v>
      </c>
      <c r="C27" s="75">
        <f>INDEX(Qualifs!$I$3:$I$156,$F27)</f>
        <v>26</v>
      </c>
      <c r="D27" s="77" t="str">
        <f>CONCATENATE(INDEX(Qualifs!C$3:C$156,$F27)," (",INDEX(Qualifs!E$3:E$156,$F27),")")</f>
        <v>TAILLON ROMAIN (ASPTT La Sarbacane de Bessay)</v>
      </c>
      <c r="E27" s="37">
        <f>INDEX(Qualifs!G$3:G$156,$F27)</f>
        <v>223.01714512000001</v>
      </c>
      <c r="F27" s="73">
        <f>MATCH(B27,Qualifs!$H$3:$H$156,0)</f>
        <v>27</v>
      </c>
      <c r="G27" s="68">
        <v>58</v>
      </c>
      <c r="H27" s="69">
        <f>LARGE(Qualifs!$H$3:$H$156,G27)</f>
        <v>1.3829999999999999E-8</v>
      </c>
      <c r="I27" s="75" t="str">
        <f>INDEX(Qualifs!$I$3:$I$156,$L27)</f>
        <v>nc</v>
      </c>
      <c r="J27" s="77" t="str">
        <f>CONCATENATE(INDEX(Qualifs!C$3:C$156,$L27)," (",INDEX(Qualifs!E$3:E$156,$L27),")")</f>
        <v>? (?)</v>
      </c>
      <c r="K27" s="37">
        <f>INDEX(Qualifs!G$3:G$156,$L27)</f>
        <v>3E-11</v>
      </c>
      <c r="L27" s="73">
        <f>MATCH(H27,Qualifs!$H$3:$H$156,0)</f>
        <v>136</v>
      </c>
      <c r="M27" s="68">
        <v>90</v>
      </c>
      <c r="N27" s="69">
        <f>LARGE(Qualifs!$H$3:$H$156,M27)</f>
        <v>1.023E-8</v>
      </c>
      <c r="O27" s="75" t="str">
        <f>INDEX(Qualifs!$I$3:$I$156,$R27)</f>
        <v>nc</v>
      </c>
      <c r="P27" s="77" t="str">
        <f>CONCATENATE(INDEX(Qualifs!C$3:C$156,$R27)," (",INDEX(Qualifs!E$3:E$156,$R27),")")</f>
        <v xml:space="preserve"> (0)</v>
      </c>
      <c r="Q27" s="37">
        <f>INDEX(Qualifs!G$3:G$156,$R27)</f>
        <v>3E-11</v>
      </c>
      <c r="R27" s="73">
        <f>MATCH(N27,Qualifs!$H$3:$H$156,0)</f>
        <v>100</v>
      </c>
    </row>
    <row r="28" spans="1:18" ht="13.5" customHeight="1" x14ac:dyDescent="0.2">
      <c r="A28" s="68">
        <v>27</v>
      </c>
      <c r="B28" s="69">
        <f>LARGE(Qualifs!$H$3:$H$156,A28)</f>
        <v>222.01608320260002</v>
      </c>
      <c r="C28" s="75">
        <f>INDEX(Qualifs!$I$3:$I$156,$F28)</f>
        <v>27</v>
      </c>
      <c r="D28" s="77" t="str">
        <f>CONCATENATE(INDEX(Qualifs!C$3:C$156,$F28)," (",INDEX(Qualifs!E$3:E$156,$F28),")")</f>
        <v>DURAND ERIC (ASEI SPORTS)</v>
      </c>
      <c r="E28" s="37">
        <f>INDEX(Qualifs!G$3:G$156,$F28)</f>
        <v>222.01608320100001</v>
      </c>
      <c r="F28" s="73">
        <f>MATCH(B28,Qualifs!$H$3:$H$156,0)</f>
        <v>14</v>
      </c>
      <c r="G28" s="68">
        <v>59</v>
      </c>
      <c r="H28" s="69">
        <f>LARGE(Qualifs!$H$3:$H$156,G28)</f>
        <v>1.373E-8</v>
      </c>
      <c r="I28" s="75" t="str">
        <f>INDEX(Qualifs!$I$3:$I$156,$L28)</f>
        <v>nc</v>
      </c>
      <c r="J28" s="77" t="str">
        <f>CONCATENATE(INDEX(Qualifs!C$3:C$156,$L28)," (",INDEX(Qualifs!E$3:E$156,$L28),")")</f>
        <v>? (?)</v>
      </c>
      <c r="K28" s="37">
        <f>INDEX(Qualifs!G$3:G$156,$L28)</f>
        <v>3E-11</v>
      </c>
      <c r="L28" s="73">
        <f>MATCH(H28,Qualifs!$H$3:$H$156,0)</f>
        <v>135</v>
      </c>
      <c r="M28" s="68">
        <v>91</v>
      </c>
      <c r="N28" s="69">
        <f>LARGE(Qualifs!$H$3:$H$156,M28)</f>
        <v>1.0129999999999999E-8</v>
      </c>
      <c r="O28" s="75" t="str">
        <f>INDEX(Qualifs!$I$3:$I$156,$R28)</f>
        <v>nc</v>
      </c>
      <c r="P28" s="77" t="str">
        <f>CONCATENATE(INDEX(Qualifs!C$3:C$156,$R28)," (",INDEX(Qualifs!E$3:E$156,$R28),")")</f>
        <v xml:space="preserve"> (0)</v>
      </c>
      <c r="Q28" s="37">
        <f>INDEX(Qualifs!G$3:G$156,$R28)</f>
        <v>3E-11</v>
      </c>
      <c r="R28" s="73">
        <f>MATCH(N28,Qualifs!$H$3:$H$156,0)</f>
        <v>99</v>
      </c>
    </row>
    <row r="29" spans="1:18" ht="13.5" customHeight="1" x14ac:dyDescent="0.2">
      <c r="A29" s="68">
        <v>28</v>
      </c>
      <c r="B29" s="69">
        <f>LARGE(Qualifs!$H$3:$H$156,A29)</f>
        <v>218.02508220180999</v>
      </c>
      <c r="C29" s="75">
        <f>INDEX(Qualifs!$I$3:$I$156,$F29)</f>
        <v>28</v>
      </c>
      <c r="D29" s="77" t="str">
        <f>CONCATENATE(INDEX(Qualifs!C$3:C$156,$F29)," (",INDEX(Qualifs!E$3:E$156,$F29),")")</f>
        <v>LE LOU NATHALIE (Sports Défi Besançon)</v>
      </c>
      <c r="E29" s="37">
        <f>INDEX(Qualifs!G$3:G$156,$F29)</f>
        <v>218.02508220101001</v>
      </c>
      <c r="F29" s="73">
        <f>MATCH(B29,Qualifs!$H$3:$H$156,0)</f>
        <v>6</v>
      </c>
      <c r="G29" s="68">
        <v>60</v>
      </c>
      <c r="H29" s="69">
        <f>LARGE(Qualifs!$H$3:$H$156,G29)</f>
        <v>1.3629999999999999E-8</v>
      </c>
      <c r="I29" s="75" t="str">
        <f>INDEX(Qualifs!$I$3:$I$156,$L29)</f>
        <v>nc</v>
      </c>
      <c r="J29" s="77" t="str">
        <f>CONCATENATE(INDEX(Qualifs!C$3:C$156,$L29)," (",INDEX(Qualifs!E$3:E$156,$L29),")")</f>
        <v>? (?)</v>
      </c>
      <c r="K29" s="37">
        <f>INDEX(Qualifs!G$3:G$156,$L29)</f>
        <v>3E-11</v>
      </c>
      <c r="L29" s="73">
        <f>MATCH(H29,Qualifs!$H$3:$H$156,0)</f>
        <v>134</v>
      </c>
      <c r="M29" s="68">
        <v>92</v>
      </c>
      <c r="N29" s="69">
        <f>LARGE(Qualifs!$H$3:$H$156,M29)</f>
        <v>1.0029999999999999E-8</v>
      </c>
      <c r="O29" s="75" t="str">
        <f>INDEX(Qualifs!$I$3:$I$156,$R29)</f>
        <v>nc</v>
      </c>
      <c r="P29" s="77" t="str">
        <f>CONCATENATE(INDEX(Qualifs!C$3:C$156,$R29)," (",INDEX(Qualifs!E$3:E$156,$R29),")")</f>
        <v xml:space="preserve"> (0)</v>
      </c>
      <c r="Q29" s="37">
        <f>INDEX(Qualifs!G$3:G$156,$R29)</f>
        <v>3E-11</v>
      </c>
      <c r="R29" s="73">
        <f>MATCH(N29,Qualifs!$H$3:$H$156,0)</f>
        <v>98</v>
      </c>
    </row>
    <row r="30" spans="1:18" ht="13.5" customHeight="1" x14ac:dyDescent="0.2">
      <c r="A30" s="68">
        <v>29</v>
      </c>
      <c r="B30" s="69">
        <f>LARGE(Qualifs!$H$3:$H$156,A30)</f>
        <v>211.01693522349998</v>
      </c>
      <c r="C30" s="75">
        <f>INDEX(Qualifs!$I$3:$I$156,$F30)</f>
        <v>29</v>
      </c>
      <c r="D30" s="77" t="str">
        <f>CONCATENATE(INDEX(Qualifs!C$3:C$156,$F30)," (",INDEX(Qualifs!E$3:E$156,$F30),")")</f>
        <v>DINOUARD MICKAEL (IMC'S)</v>
      </c>
      <c r="E30" s="37">
        <f>INDEX(Qualifs!G$3:G$156,$F30)</f>
        <v>211.01693522199997</v>
      </c>
      <c r="F30" s="73">
        <f>MATCH(B30,Qualifs!$H$3:$H$156,0)</f>
        <v>13</v>
      </c>
      <c r="G30" s="68">
        <v>61</v>
      </c>
      <c r="H30" s="69">
        <f>LARGE(Qualifs!$H$3:$H$156,G30)</f>
        <v>1.3529999999999999E-8</v>
      </c>
      <c r="I30" s="75" t="str">
        <f>INDEX(Qualifs!$I$3:$I$156,$L30)</f>
        <v>nc</v>
      </c>
      <c r="J30" s="77" t="str">
        <f>CONCATENATE(INDEX(Qualifs!C$3:C$156,$L30)," (",INDEX(Qualifs!E$3:E$156,$L30),")")</f>
        <v>? (?)</v>
      </c>
      <c r="K30" s="37">
        <f>INDEX(Qualifs!G$3:G$156,$L30)</f>
        <v>3E-11</v>
      </c>
      <c r="L30" s="73">
        <f>MATCH(H30,Qualifs!$H$3:$H$156,0)</f>
        <v>133</v>
      </c>
      <c r="M30" s="68">
        <v>93</v>
      </c>
      <c r="N30" s="69">
        <f>LARGE(Qualifs!$H$3:$H$156,M30)</f>
        <v>9.9299999999999986E-9</v>
      </c>
      <c r="O30" s="75" t="str">
        <f>INDEX(Qualifs!$I$3:$I$156,$R30)</f>
        <v>nc</v>
      </c>
      <c r="P30" s="77" t="str">
        <f>CONCATENATE(INDEX(Qualifs!C$3:C$156,$R30)," (",INDEX(Qualifs!E$3:E$156,$R30),")")</f>
        <v xml:space="preserve"> (0)</v>
      </c>
      <c r="Q30" s="37">
        <f>INDEX(Qualifs!G$3:G$156,$R30)</f>
        <v>3E-11</v>
      </c>
      <c r="R30" s="73">
        <f>MATCH(N30,Qualifs!$H$3:$H$156,0)</f>
        <v>97</v>
      </c>
    </row>
    <row r="31" spans="1:18" ht="13.5" customHeight="1" x14ac:dyDescent="0.2">
      <c r="A31" s="68">
        <v>30</v>
      </c>
      <c r="B31" s="69">
        <f>LARGE(Qualifs!$H$3:$H$156,A31)</f>
        <v>211.01585630629998</v>
      </c>
      <c r="C31" s="75">
        <f>INDEX(Qualifs!$I$3:$I$156,$F31)</f>
        <v>30</v>
      </c>
      <c r="D31" s="77" t="str">
        <f>CONCATENATE(INDEX(Qualifs!C$3:C$156,$F31)," (",INDEX(Qualifs!E$3:E$156,$F31),")")</f>
        <v>LAMONZIE JACQUELINE (colomiers handisport)</v>
      </c>
      <c r="E31" s="37">
        <f>INDEX(Qualifs!G$3:G$156,$F31)</f>
        <v>211.01585630199997</v>
      </c>
      <c r="F31" s="73">
        <f>MATCH(B31,Qualifs!$H$3:$H$156,0)</f>
        <v>41</v>
      </c>
      <c r="G31" s="68">
        <v>62</v>
      </c>
      <c r="H31" s="69">
        <f>LARGE(Qualifs!$H$3:$H$156,G31)</f>
        <v>1.3429999999999998E-8</v>
      </c>
      <c r="I31" s="75" t="str">
        <f>INDEX(Qualifs!$I$3:$I$156,$L31)</f>
        <v>nc</v>
      </c>
      <c r="J31" s="77" t="str">
        <f>CONCATENATE(INDEX(Qualifs!C$3:C$156,$L31)," (",INDEX(Qualifs!E$3:E$156,$L31),")")</f>
        <v>? (?)</v>
      </c>
      <c r="K31" s="37">
        <f>INDEX(Qualifs!G$3:G$156,$L31)</f>
        <v>3E-11</v>
      </c>
      <c r="L31" s="73">
        <f>MATCH(H31,Qualifs!$H$3:$H$156,0)</f>
        <v>132</v>
      </c>
      <c r="M31" s="68">
        <v>94</v>
      </c>
      <c r="N31" s="69">
        <f>LARGE(Qualifs!$H$3:$H$156,M31)</f>
        <v>9.8299999999999993E-9</v>
      </c>
      <c r="O31" s="75" t="str">
        <f>INDEX(Qualifs!$I$3:$I$156,$R31)</f>
        <v>nc</v>
      </c>
      <c r="P31" s="77" t="str">
        <f>CONCATENATE(INDEX(Qualifs!C$3:C$156,$R31)," (",INDEX(Qualifs!E$3:E$156,$R31),")")</f>
        <v xml:space="preserve"> (0)</v>
      </c>
      <c r="Q31" s="37">
        <f>INDEX(Qualifs!G$3:G$156,$R31)</f>
        <v>3E-11</v>
      </c>
      <c r="R31" s="73">
        <f>MATCH(N31,Qualifs!$H$3:$H$156,0)</f>
        <v>96</v>
      </c>
    </row>
    <row r="32" spans="1:18" ht="13.5" customHeight="1" x14ac:dyDescent="0.2">
      <c r="A32" s="68">
        <v>31</v>
      </c>
      <c r="B32" s="69">
        <f>LARGE(Qualifs!$H$3:$H$156,A32)</f>
        <v>208.00599220480996</v>
      </c>
      <c r="C32" s="75">
        <f>INDEX(Qualifs!$I$3:$I$156,$F32)</f>
        <v>31</v>
      </c>
      <c r="D32" s="77" t="str">
        <f>CONCATENATE(INDEX(Qualifs!C$3:C$156,$F32)," (",INDEX(Qualifs!E$3:E$156,$F32),")")</f>
        <v>DECRIEM ANDRE (asv foyer des salines)</v>
      </c>
      <c r="E32" s="37">
        <f>INDEX(Qualifs!G$3:G$156,$F32)</f>
        <v>208.00599220110996</v>
      </c>
      <c r="F32" s="73">
        <f>MATCH(B32,Qualifs!$H$3:$H$156,0)</f>
        <v>35</v>
      </c>
      <c r="G32" s="68">
        <v>63</v>
      </c>
      <c r="H32" s="69">
        <f>LARGE(Qualifs!$H$3:$H$156,G32)</f>
        <v>1.3329999999999999E-8</v>
      </c>
      <c r="I32" s="75" t="str">
        <f>INDEX(Qualifs!$I$3:$I$156,$L32)</f>
        <v>nc</v>
      </c>
      <c r="J32" s="77" t="str">
        <f>CONCATENATE(INDEX(Qualifs!C$3:C$156,$L32)," (",INDEX(Qualifs!E$3:E$156,$L32),")")</f>
        <v>? (?)</v>
      </c>
      <c r="K32" s="37">
        <f>INDEX(Qualifs!G$3:G$156,$L32)</f>
        <v>3E-11</v>
      </c>
      <c r="L32" s="73">
        <f>MATCH(H32,Qualifs!$H$3:$H$156,0)</f>
        <v>131</v>
      </c>
      <c r="M32" s="68">
        <v>95</v>
      </c>
      <c r="N32" s="69">
        <f>LARGE(Qualifs!$H$3:$H$156,M32)</f>
        <v>9.7299999999999985E-9</v>
      </c>
      <c r="O32" s="75" t="str">
        <f>INDEX(Qualifs!$I$3:$I$156,$R32)</f>
        <v>nc</v>
      </c>
      <c r="P32" s="77" t="str">
        <f>CONCATENATE(INDEX(Qualifs!C$3:C$156,$R32)," (",INDEX(Qualifs!E$3:E$156,$R32),")")</f>
        <v xml:space="preserve"> (0)</v>
      </c>
      <c r="Q32" s="37">
        <f>INDEX(Qualifs!G$3:G$156,$R32)</f>
        <v>3E-11</v>
      </c>
      <c r="R32" s="73">
        <f>MATCH(N32,Qualifs!$H$3:$H$156,0)</f>
        <v>95</v>
      </c>
    </row>
    <row r="33" spans="1:18" ht="13.5" customHeight="1" x14ac:dyDescent="0.2">
      <c r="A33" s="68">
        <v>32</v>
      </c>
      <c r="B33" s="69">
        <f>LARGE(Qualifs!$H$3:$H$156,A33)</f>
        <v>200.00465852420001</v>
      </c>
      <c r="C33" s="75">
        <f>INDEX(Qualifs!$I$3:$I$156,$F33)</f>
        <v>32</v>
      </c>
      <c r="D33" s="77" t="str">
        <f>CONCATENATE(INDEX(Qualifs!C$3:C$156,$F33)," (",INDEX(Qualifs!E$3:E$156,$F33),")")</f>
        <v>BOULLIER ALETHEA (Association Sportive et Culturelle l'Etincelle)</v>
      </c>
      <c r="E33" s="37">
        <f>INDEX(Qualifs!G$3:G$156,$F33)</f>
        <v>200.00465852000002</v>
      </c>
      <c r="F33" s="73">
        <f>MATCH(B33,Qualifs!$H$3:$H$156,0)</f>
        <v>40</v>
      </c>
      <c r="G33" s="68">
        <v>64</v>
      </c>
      <c r="H33" s="69">
        <f>LARGE(Qualifs!$H$3:$H$156,G33)</f>
        <v>1.303E-8</v>
      </c>
      <c r="I33" s="75" t="str">
        <f>INDEX(Qualifs!$I$3:$I$156,$L33)</f>
        <v>nc</v>
      </c>
      <c r="J33" s="77" t="str">
        <f>CONCATENATE(INDEX(Qualifs!C$3:C$156,$L33)," (",INDEX(Qualifs!E$3:E$156,$L33),")")</f>
        <v>? (?)</v>
      </c>
      <c r="K33" s="37">
        <f>INDEX(Qualifs!G$3:G$156,$L33)</f>
        <v>3E-11</v>
      </c>
      <c r="L33" s="73">
        <f>MATCH(H33,Qualifs!$H$3:$H$156,0)</f>
        <v>128</v>
      </c>
      <c r="M33" s="68">
        <v>96</v>
      </c>
      <c r="N33" s="69">
        <f>LARGE(Qualifs!$H$3:$H$156,M33)</f>
        <v>9.6299999999999992E-9</v>
      </c>
      <c r="O33" s="75" t="str">
        <f>INDEX(Qualifs!$I$3:$I$156,$R33)</f>
        <v>nc</v>
      </c>
      <c r="P33" s="77" t="str">
        <f>CONCATENATE(INDEX(Qualifs!C$3:C$156,$R33)," (",INDEX(Qualifs!E$3:E$156,$R33),")")</f>
        <v xml:space="preserve"> (0)</v>
      </c>
      <c r="Q33" s="37">
        <f>INDEX(Qualifs!G$3:G$156,$R33)</f>
        <v>3E-11</v>
      </c>
      <c r="R33" s="73">
        <f>MATCH(N33,Qualifs!$H$3:$H$156,0)</f>
        <v>94</v>
      </c>
    </row>
  </sheetData>
  <conditionalFormatting sqref="E2:E33 K2:K33 Q2:Q33">
    <cfRule type="iconSet" priority="1">
      <iconSet iconSet="4TrafficLights">
        <cfvo type="percent" val="0"/>
        <cfvo type="percent" val="25"/>
        <cfvo type="percent" val="50"/>
        <cfvo type="percent" val="75"/>
      </iconSet>
    </cfRule>
    <cfRule type="dataBar" priority="2">
      <dataBar>
        <cfvo type="min"/>
        <cfvo type="max"/>
        <color rgb="FF63C384"/>
      </dataBar>
    </cfRule>
  </conditionalFormatting>
  <conditionalFormatting sqref="O2:O33 C2:C33 I2:I3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9" scale="72" orientation="landscape" horizontalDpi="300" verticalDpi="300" r:id="rId1"/>
  <headerFooter alignWithMargins="0">
    <oddHeader>&amp;C&amp;"Tahoma,Gras"&amp;16&amp;F
Classement Résultats Qualifications</oddHeader>
    <oddFooter>&amp;R&amp;"Tahoma,Gras"&amp;16&amp;P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S78"/>
  <sheetViews>
    <sheetView showGridLines="0" view="pageBreakPreview" zoomScaleNormal="100" zoomScaleSheetLayoutView="100" workbookViewId="0">
      <selection activeCell="H3" sqref="H3"/>
    </sheetView>
  </sheetViews>
  <sheetFormatPr baseColWidth="10" defaultColWidth="11.42578125" defaultRowHeight="13.5" customHeight="1" x14ac:dyDescent="0.3"/>
  <cols>
    <col min="1" max="1" width="3.85546875" style="172" customWidth="1"/>
    <col min="2" max="2" width="22.28515625" style="85" customWidth="1"/>
    <col min="3" max="3" width="18.5703125" style="85" customWidth="1"/>
    <col min="4" max="4" width="3.85546875" style="85" customWidth="1"/>
    <col min="5" max="5" width="5.5703125" style="193" customWidth="1"/>
    <col min="6" max="6" width="0.85546875" style="194" customWidth="1"/>
    <col min="7" max="7" width="4.5703125" style="195" customWidth="1"/>
    <col min="8" max="10" width="3.85546875" style="196" customWidth="1"/>
    <col min="11" max="11" width="4" style="197" customWidth="1"/>
    <col min="12" max="14" width="3.85546875" style="196" customWidth="1"/>
    <col min="15" max="15" width="3.85546875" style="197" customWidth="1"/>
    <col min="16" max="18" width="3.85546875" style="196" customWidth="1"/>
    <col min="19" max="19" width="3.85546875" style="197" customWidth="1"/>
    <col min="20" max="20" width="3.140625" style="85" customWidth="1"/>
    <col min="21" max="16384" width="11.42578125" style="85"/>
  </cols>
  <sheetData>
    <row r="1" spans="1:19" ht="24" customHeight="1" x14ac:dyDescent="0.45">
      <c r="B1" s="582" t="s">
        <v>165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</row>
    <row r="2" spans="1:19" ht="15.75" customHeight="1" x14ac:dyDescent="0.15">
      <c r="A2" s="173"/>
      <c r="B2" s="71" t="s">
        <v>147</v>
      </c>
      <c r="C2" s="71" t="s">
        <v>18</v>
      </c>
      <c r="D2" s="27" t="s">
        <v>14</v>
      </c>
      <c r="E2" s="174" t="s">
        <v>163</v>
      </c>
      <c r="F2" s="175"/>
      <c r="G2" s="176" t="s">
        <v>149</v>
      </c>
      <c r="H2" s="583" t="s">
        <v>150</v>
      </c>
      <c r="I2" s="583"/>
      <c r="J2" s="583"/>
      <c r="K2" s="583"/>
      <c r="L2" s="583" t="s">
        <v>151</v>
      </c>
      <c r="M2" s="583"/>
      <c r="N2" s="583"/>
      <c r="O2" s="583"/>
      <c r="P2" s="583" t="s">
        <v>152</v>
      </c>
      <c r="Q2" s="583"/>
      <c r="R2" s="583"/>
      <c r="S2" s="583"/>
    </row>
    <row r="3" spans="1:19" ht="15.75" customHeight="1" x14ac:dyDescent="0.15">
      <c r="A3" s="177"/>
      <c r="B3" s="178" t="str">
        <f>Classement!D50</f>
        <v>?</v>
      </c>
      <c r="C3" s="525" t="str">
        <f>Classement!E50</f>
        <v>?</v>
      </c>
      <c r="D3" s="179">
        <v>1</v>
      </c>
      <c r="E3" s="180">
        <f t="shared" ref="E3:E22" si="0">K3+O3+S3</f>
        <v>9.0000000000000012E-12</v>
      </c>
      <c r="F3" s="181">
        <f>E3+ROW()/10000000000</f>
        <v>3.0900000000000002E-10</v>
      </c>
      <c r="G3" s="182" t="str">
        <f t="shared" ref="G3:G22" si="1">IF(ROUND(E3,0)&lt;&gt;0,RANK(E3,$E$3:$E$78),"nc")</f>
        <v>nc</v>
      </c>
      <c r="H3" s="539"/>
      <c r="I3" s="540"/>
      <c r="J3" s="541"/>
      <c r="K3" s="36">
        <f t="shared" ref="K3:K22" si="2">H3+POWER(10,H3-12)+I3+POWER(10,I3-12)+J3+POWER(10,J3-12)</f>
        <v>3.0000000000000001E-12</v>
      </c>
      <c r="L3" s="539"/>
      <c r="M3" s="540"/>
      <c r="N3" s="541"/>
      <c r="O3" s="36">
        <f t="shared" ref="O3:O22" si="3">L3+POWER(10,L3-12)+M3+POWER(10,M3-12)+N3+POWER(10,N3-12)</f>
        <v>3.0000000000000001E-12</v>
      </c>
      <c r="P3" s="539"/>
      <c r="Q3" s="540"/>
      <c r="R3" s="541"/>
      <c r="S3" s="36">
        <f t="shared" ref="S3:S22" si="4">P3+POWER(10,P3-12)+Q3+POWER(10,Q3-12)+R3+POWER(10,R3-12)</f>
        <v>3.0000000000000001E-12</v>
      </c>
    </row>
    <row r="4" spans="1:19" ht="15.75" customHeight="1" x14ac:dyDescent="0.15">
      <c r="A4" s="177"/>
      <c r="B4" s="178" t="str">
        <f>Classement!D51</f>
        <v>?</v>
      </c>
      <c r="C4" s="525" t="str">
        <f>Classement!E51</f>
        <v>?</v>
      </c>
      <c r="D4" s="179">
        <v>2</v>
      </c>
      <c r="E4" s="180">
        <f t="shared" si="0"/>
        <v>9.0000000000000012E-12</v>
      </c>
      <c r="F4" s="181">
        <f t="shared" ref="F4:F67" si="5">E4+ROW()/10000000000</f>
        <v>4.0900000000000004E-10</v>
      </c>
      <c r="G4" s="182" t="str">
        <f t="shared" si="1"/>
        <v>nc</v>
      </c>
      <c r="H4" s="539"/>
      <c r="I4" s="540"/>
      <c r="J4" s="541"/>
      <c r="K4" s="36">
        <f t="shared" si="2"/>
        <v>3.0000000000000001E-12</v>
      </c>
      <c r="L4" s="539"/>
      <c r="M4" s="540"/>
      <c r="N4" s="541"/>
      <c r="O4" s="36">
        <f t="shared" si="3"/>
        <v>3.0000000000000001E-12</v>
      </c>
      <c r="P4" s="539"/>
      <c r="Q4" s="540"/>
      <c r="R4" s="541"/>
      <c r="S4" s="36">
        <f t="shared" si="4"/>
        <v>3.0000000000000001E-12</v>
      </c>
    </row>
    <row r="5" spans="1:19" ht="15.75" customHeight="1" x14ac:dyDescent="0.15">
      <c r="A5" s="177"/>
      <c r="B5" s="178" t="str">
        <f>Classement!D52</f>
        <v>?</v>
      </c>
      <c r="C5" s="525" t="str">
        <f>Classement!E52</f>
        <v>?</v>
      </c>
      <c r="D5" s="179">
        <v>3</v>
      </c>
      <c r="E5" s="180">
        <f t="shared" si="0"/>
        <v>9.0000000000000012E-12</v>
      </c>
      <c r="F5" s="181">
        <f t="shared" si="5"/>
        <v>5.09E-10</v>
      </c>
      <c r="G5" s="182" t="str">
        <f t="shared" si="1"/>
        <v>nc</v>
      </c>
      <c r="H5" s="539"/>
      <c r="I5" s="540"/>
      <c r="J5" s="541"/>
      <c r="K5" s="36">
        <f t="shared" si="2"/>
        <v>3.0000000000000001E-12</v>
      </c>
      <c r="L5" s="539"/>
      <c r="M5" s="540"/>
      <c r="N5" s="541"/>
      <c r="O5" s="36">
        <f t="shared" si="3"/>
        <v>3.0000000000000001E-12</v>
      </c>
      <c r="P5" s="539"/>
      <c r="Q5" s="540"/>
      <c r="R5" s="541"/>
      <c r="S5" s="36">
        <f t="shared" si="4"/>
        <v>3.0000000000000001E-12</v>
      </c>
    </row>
    <row r="6" spans="1:19" ht="15.75" customHeight="1" x14ac:dyDescent="0.15">
      <c r="A6" s="177"/>
      <c r="B6" s="178" t="str">
        <f>Classement!D53</f>
        <v>?</v>
      </c>
      <c r="C6" s="525" t="str">
        <f>Classement!E53</f>
        <v>?</v>
      </c>
      <c r="D6" s="179">
        <v>4</v>
      </c>
      <c r="E6" s="180">
        <f t="shared" si="0"/>
        <v>9.0000000000000012E-12</v>
      </c>
      <c r="F6" s="181">
        <f t="shared" si="5"/>
        <v>6.0899999999999996E-10</v>
      </c>
      <c r="G6" s="182" t="str">
        <f t="shared" si="1"/>
        <v>nc</v>
      </c>
      <c r="H6" s="539"/>
      <c r="I6" s="540"/>
      <c r="J6" s="541"/>
      <c r="K6" s="36">
        <f t="shared" si="2"/>
        <v>3.0000000000000001E-12</v>
      </c>
      <c r="L6" s="539"/>
      <c r="M6" s="540"/>
      <c r="N6" s="541"/>
      <c r="O6" s="36">
        <f t="shared" si="3"/>
        <v>3.0000000000000001E-12</v>
      </c>
      <c r="P6" s="539"/>
      <c r="Q6" s="540"/>
      <c r="R6" s="541"/>
      <c r="S6" s="36">
        <f t="shared" si="4"/>
        <v>3.0000000000000001E-12</v>
      </c>
    </row>
    <row r="7" spans="1:19" ht="15.75" customHeight="1" x14ac:dyDescent="0.15">
      <c r="A7" s="177"/>
      <c r="B7" s="178" t="str">
        <f>Classement!D54</f>
        <v>?</v>
      </c>
      <c r="C7" s="525" t="str">
        <f>Classement!E54</f>
        <v>?</v>
      </c>
      <c r="D7" s="179">
        <v>5</v>
      </c>
      <c r="E7" s="180">
        <f t="shared" si="0"/>
        <v>9.0000000000000012E-12</v>
      </c>
      <c r="F7" s="181">
        <f t="shared" si="5"/>
        <v>7.0899999999999993E-10</v>
      </c>
      <c r="G7" s="182" t="str">
        <f t="shared" si="1"/>
        <v>nc</v>
      </c>
      <c r="H7" s="539"/>
      <c r="I7" s="540"/>
      <c r="J7" s="541"/>
      <c r="K7" s="36">
        <f t="shared" si="2"/>
        <v>3.0000000000000001E-12</v>
      </c>
      <c r="L7" s="539"/>
      <c r="M7" s="540"/>
      <c r="N7" s="541"/>
      <c r="O7" s="36">
        <f t="shared" si="3"/>
        <v>3.0000000000000001E-12</v>
      </c>
      <c r="P7" s="539"/>
      <c r="Q7" s="540"/>
      <c r="R7" s="541"/>
      <c r="S7" s="36">
        <f t="shared" si="4"/>
        <v>3.0000000000000001E-12</v>
      </c>
    </row>
    <row r="8" spans="1:19" ht="15.75" customHeight="1" x14ac:dyDescent="0.15">
      <c r="A8" s="177"/>
      <c r="B8" s="178" t="str">
        <f>Classement!D55</f>
        <v>?</v>
      </c>
      <c r="C8" s="525" t="str">
        <f>Classement!E55</f>
        <v>?</v>
      </c>
      <c r="D8" s="179">
        <v>6</v>
      </c>
      <c r="E8" s="180">
        <f t="shared" si="0"/>
        <v>9.0000000000000012E-12</v>
      </c>
      <c r="F8" s="181">
        <f t="shared" si="5"/>
        <v>8.09E-10</v>
      </c>
      <c r="G8" s="182" t="str">
        <f t="shared" si="1"/>
        <v>nc</v>
      </c>
      <c r="H8" s="539"/>
      <c r="I8" s="540"/>
      <c r="J8" s="541"/>
      <c r="K8" s="36">
        <f t="shared" si="2"/>
        <v>3.0000000000000001E-12</v>
      </c>
      <c r="L8" s="539"/>
      <c r="M8" s="540"/>
      <c r="N8" s="541"/>
      <c r="O8" s="36">
        <f t="shared" si="3"/>
        <v>3.0000000000000001E-12</v>
      </c>
      <c r="P8" s="539"/>
      <c r="Q8" s="540"/>
      <c r="R8" s="541"/>
      <c r="S8" s="36">
        <f t="shared" si="4"/>
        <v>3.0000000000000001E-12</v>
      </c>
    </row>
    <row r="9" spans="1:19" ht="15.75" customHeight="1" x14ac:dyDescent="0.15">
      <c r="A9" s="177"/>
      <c r="B9" s="178" t="str">
        <f>Classement!D56</f>
        <v>?</v>
      </c>
      <c r="C9" s="525" t="str">
        <f>Classement!E56</f>
        <v>?</v>
      </c>
      <c r="D9" s="179">
        <v>7</v>
      </c>
      <c r="E9" s="180">
        <f t="shared" si="0"/>
        <v>9.0000000000000012E-12</v>
      </c>
      <c r="F9" s="181">
        <f t="shared" si="5"/>
        <v>9.0899999999999996E-10</v>
      </c>
      <c r="G9" s="182" t="str">
        <f t="shared" si="1"/>
        <v>nc</v>
      </c>
      <c r="H9" s="539"/>
      <c r="I9" s="540"/>
      <c r="J9" s="541"/>
      <c r="K9" s="36">
        <f t="shared" si="2"/>
        <v>3.0000000000000001E-12</v>
      </c>
      <c r="L9" s="539"/>
      <c r="M9" s="540"/>
      <c r="N9" s="541"/>
      <c r="O9" s="36">
        <f t="shared" si="3"/>
        <v>3.0000000000000001E-12</v>
      </c>
      <c r="P9" s="539"/>
      <c r="Q9" s="540"/>
      <c r="R9" s="541"/>
      <c r="S9" s="36">
        <f t="shared" si="4"/>
        <v>3.0000000000000001E-12</v>
      </c>
    </row>
    <row r="10" spans="1:19" ht="15.75" customHeight="1" x14ac:dyDescent="0.15">
      <c r="A10" s="177"/>
      <c r="B10" s="178" t="str">
        <f>Classement!D57</f>
        <v>?</v>
      </c>
      <c r="C10" s="525" t="str">
        <f>Classement!E57</f>
        <v>?</v>
      </c>
      <c r="D10" s="179">
        <v>8</v>
      </c>
      <c r="E10" s="180">
        <f t="shared" si="0"/>
        <v>9.0000000000000012E-12</v>
      </c>
      <c r="F10" s="181">
        <f t="shared" si="5"/>
        <v>1.0090000000000001E-9</v>
      </c>
      <c r="G10" s="182" t="str">
        <f t="shared" si="1"/>
        <v>nc</v>
      </c>
      <c r="H10" s="539"/>
      <c r="I10" s="540"/>
      <c r="J10" s="541"/>
      <c r="K10" s="36">
        <f t="shared" si="2"/>
        <v>3.0000000000000001E-12</v>
      </c>
      <c r="L10" s="539"/>
      <c r="M10" s="540"/>
      <c r="N10" s="541"/>
      <c r="O10" s="36">
        <f t="shared" si="3"/>
        <v>3.0000000000000001E-12</v>
      </c>
      <c r="P10" s="539"/>
      <c r="Q10" s="540"/>
      <c r="R10" s="541"/>
      <c r="S10" s="36">
        <f t="shared" si="4"/>
        <v>3.0000000000000001E-12</v>
      </c>
    </row>
    <row r="11" spans="1:19" ht="15.75" customHeight="1" x14ac:dyDescent="0.15">
      <c r="A11" s="177"/>
      <c r="B11" s="178" t="str">
        <f>Classement!D58</f>
        <v>?</v>
      </c>
      <c r="C11" s="525" t="str">
        <f>Classement!E58</f>
        <v>?</v>
      </c>
      <c r="D11" s="179">
        <v>9</v>
      </c>
      <c r="E11" s="180">
        <f t="shared" si="0"/>
        <v>9.0000000000000012E-12</v>
      </c>
      <c r="F11" s="181">
        <f t="shared" si="5"/>
        <v>1.109E-9</v>
      </c>
      <c r="G11" s="182" t="str">
        <f t="shared" si="1"/>
        <v>nc</v>
      </c>
      <c r="H11" s="539"/>
      <c r="I11" s="540"/>
      <c r="J11" s="541"/>
      <c r="K11" s="36">
        <f t="shared" si="2"/>
        <v>3.0000000000000001E-12</v>
      </c>
      <c r="L11" s="539"/>
      <c r="M11" s="540"/>
      <c r="N11" s="541"/>
      <c r="O11" s="36">
        <f t="shared" si="3"/>
        <v>3.0000000000000001E-12</v>
      </c>
      <c r="P11" s="539"/>
      <c r="Q11" s="540"/>
      <c r="R11" s="541"/>
      <c r="S11" s="36">
        <f t="shared" si="4"/>
        <v>3.0000000000000001E-12</v>
      </c>
    </row>
    <row r="12" spans="1:19" ht="15.75" customHeight="1" x14ac:dyDescent="0.15">
      <c r="A12" s="177"/>
      <c r="B12" s="178" t="str">
        <f>Classement!D59</f>
        <v>?</v>
      </c>
      <c r="C12" s="525" t="str">
        <f>Classement!E59</f>
        <v>?</v>
      </c>
      <c r="D12" s="179">
        <v>10</v>
      </c>
      <c r="E12" s="180">
        <f t="shared" si="0"/>
        <v>9.0000000000000012E-12</v>
      </c>
      <c r="F12" s="181">
        <f t="shared" si="5"/>
        <v>1.2090000000000001E-9</v>
      </c>
      <c r="G12" s="182" t="str">
        <f t="shared" si="1"/>
        <v>nc</v>
      </c>
      <c r="H12" s="539"/>
      <c r="I12" s="540"/>
      <c r="J12" s="541"/>
      <c r="K12" s="36">
        <f t="shared" si="2"/>
        <v>3.0000000000000001E-12</v>
      </c>
      <c r="L12" s="539"/>
      <c r="M12" s="540"/>
      <c r="N12" s="541"/>
      <c r="O12" s="36">
        <f t="shared" si="3"/>
        <v>3.0000000000000001E-12</v>
      </c>
      <c r="P12" s="539"/>
      <c r="Q12" s="540"/>
      <c r="R12" s="541"/>
      <c r="S12" s="36">
        <f t="shared" si="4"/>
        <v>3.0000000000000001E-12</v>
      </c>
    </row>
    <row r="13" spans="1:19" ht="15.75" customHeight="1" x14ac:dyDescent="0.15">
      <c r="A13" s="177"/>
      <c r="B13" s="178" t="str">
        <f>Classement!D60</f>
        <v>?</v>
      </c>
      <c r="C13" s="525" t="str">
        <f>Classement!E60</f>
        <v>?</v>
      </c>
      <c r="D13" s="179">
        <v>11</v>
      </c>
      <c r="E13" s="180">
        <f t="shared" si="0"/>
        <v>9.0000000000000012E-12</v>
      </c>
      <c r="F13" s="181">
        <f t="shared" si="5"/>
        <v>1.3090000000000001E-9</v>
      </c>
      <c r="G13" s="182" t="str">
        <f t="shared" si="1"/>
        <v>nc</v>
      </c>
      <c r="H13" s="539"/>
      <c r="I13" s="540"/>
      <c r="J13" s="541"/>
      <c r="K13" s="36">
        <f t="shared" si="2"/>
        <v>3.0000000000000001E-12</v>
      </c>
      <c r="L13" s="539"/>
      <c r="M13" s="540"/>
      <c r="N13" s="541"/>
      <c r="O13" s="36">
        <f t="shared" si="3"/>
        <v>3.0000000000000001E-12</v>
      </c>
      <c r="P13" s="539"/>
      <c r="Q13" s="540"/>
      <c r="R13" s="541"/>
      <c r="S13" s="36">
        <f t="shared" si="4"/>
        <v>3.0000000000000001E-12</v>
      </c>
    </row>
    <row r="14" spans="1:19" ht="15.75" customHeight="1" x14ac:dyDescent="0.15">
      <c r="A14" s="177"/>
      <c r="B14" s="178" t="str">
        <f>Classement!D61</f>
        <v>?</v>
      </c>
      <c r="C14" s="525" t="str">
        <f>Classement!E61</f>
        <v>?</v>
      </c>
      <c r="D14" s="179">
        <v>12</v>
      </c>
      <c r="E14" s="180">
        <f t="shared" si="0"/>
        <v>9.0000000000000012E-12</v>
      </c>
      <c r="F14" s="181">
        <f t="shared" si="5"/>
        <v>1.409E-9</v>
      </c>
      <c r="G14" s="182" t="str">
        <f t="shared" si="1"/>
        <v>nc</v>
      </c>
      <c r="H14" s="539"/>
      <c r="I14" s="540"/>
      <c r="J14" s="541"/>
      <c r="K14" s="36">
        <f t="shared" si="2"/>
        <v>3.0000000000000001E-12</v>
      </c>
      <c r="L14" s="539"/>
      <c r="M14" s="540"/>
      <c r="N14" s="541"/>
      <c r="O14" s="36">
        <f t="shared" si="3"/>
        <v>3.0000000000000001E-12</v>
      </c>
      <c r="P14" s="539"/>
      <c r="Q14" s="540"/>
      <c r="R14" s="541"/>
      <c r="S14" s="36">
        <f t="shared" si="4"/>
        <v>3.0000000000000001E-12</v>
      </c>
    </row>
    <row r="15" spans="1:19" ht="15.75" customHeight="1" x14ac:dyDescent="0.15">
      <c r="A15" s="177"/>
      <c r="B15" s="178" t="str">
        <f>Classement!D62</f>
        <v>?</v>
      </c>
      <c r="C15" s="525" t="str">
        <f>Classement!E62</f>
        <v>?</v>
      </c>
      <c r="D15" s="179">
        <v>13</v>
      </c>
      <c r="E15" s="180">
        <f t="shared" si="0"/>
        <v>9.0000000000000012E-12</v>
      </c>
      <c r="F15" s="181">
        <f t="shared" si="5"/>
        <v>1.5090000000000001E-9</v>
      </c>
      <c r="G15" s="182" t="str">
        <f t="shared" si="1"/>
        <v>nc</v>
      </c>
      <c r="H15" s="539"/>
      <c r="I15" s="540"/>
      <c r="J15" s="541"/>
      <c r="K15" s="36">
        <f t="shared" si="2"/>
        <v>3.0000000000000001E-12</v>
      </c>
      <c r="L15" s="539"/>
      <c r="M15" s="540"/>
      <c r="N15" s="541"/>
      <c r="O15" s="36">
        <f t="shared" si="3"/>
        <v>3.0000000000000001E-12</v>
      </c>
      <c r="P15" s="539"/>
      <c r="Q15" s="540"/>
      <c r="R15" s="541"/>
      <c r="S15" s="36">
        <f t="shared" si="4"/>
        <v>3.0000000000000001E-12</v>
      </c>
    </row>
    <row r="16" spans="1:19" ht="15.75" customHeight="1" x14ac:dyDescent="0.15">
      <c r="A16" s="177"/>
      <c r="B16" s="178" t="str">
        <f>Classement!D63</f>
        <v>?</v>
      </c>
      <c r="C16" s="525" t="str">
        <f>Classement!E63</f>
        <v>?</v>
      </c>
      <c r="D16" s="179">
        <v>14</v>
      </c>
      <c r="E16" s="180">
        <f t="shared" si="0"/>
        <v>9.0000000000000012E-12</v>
      </c>
      <c r="F16" s="181">
        <f t="shared" si="5"/>
        <v>1.6090000000000001E-9</v>
      </c>
      <c r="G16" s="182" t="str">
        <f t="shared" si="1"/>
        <v>nc</v>
      </c>
      <c r="H16" s="539"/>
      <c r="I16" s="540"/>
      <c r="J16" s="541"/>
      <c r="K16" s="36">
        <f t="shared" si="2"/>
        <v>3.0000000000000001E-12</v>
      </c>
      <c r="L16" s="539"/>
      <c r="M16" s="540"/>
      <c r="N16" s="541"/>
      <c r="O16" s="36">
        <f t="shared" si="3"/>
        <v>3.0000000000000001E-12</v>
      </c>
      <c r="P16" s="539"/>
      <c r="Q16" s="540"/>
      <c r="R16" s="541"/>
      <c r="S16" s="36">
        <f t="shared" si="4"/>
        <v>3.0000000000000001E-12</v>
      </c>
    </row>
    <row r="17" spans="1:19" ht="15.75" customHeight="1" x14ac:dyDescent="0.15">
      <c r="A17" s="177"/>
      <c r="B17" s="178" t="str">
        <f>Classement!D64</f>
        <v>?</v>
      </c>
      <c r="C17" s="525" t="str">
        <f>Classement!E64</f>
        <v>?</v>
      </c>
      <c r="D17" s="179">
        <v>15</v>
      </c>
      <c r="E17" s="180">
        <f t="shared" si="0"/>
        <v>9.0000000000000012E-12</v>
      </c>
      <c r="F17" s="181">
        <f t="shared" si="5"/>
        <v>1.709E-9</v>
      </c>
      <c r="G17" s="182" t="str">
        <f t="shared" si="1"/>
        <v>nc</v>
      </c>
      <c r="H17" s="539"/>
      <c r="I17" s="540"/>
      <c r="J17" s="541"/>
      <c r="K17" s="36">
        <f t="shared" si="2"/>
        <v>3.0000000000000001E-12</v>
      </c>
      <c r="L17" s="539"/>
      <c r="M17" s="540"/>
      <c r="N17" s="541"/>
      <c r="O17" s="36">
        <f t="shared" si="3"/>
        <v>3.0000000000000001E-12</v>
      </c>
      <c r="P17" s="539"/>
      <c r="Q17" s="540"/>
      <c r="R17" s="541"/>
      <c r="S17" s="36">
        <f t="shared" si="4"/>
        <v>3.0000000000000001E-12</v>
      </c>
    </row>
    <row r="18" spans="1:19" ht="15.75" customHeight="1" x14ac:dyDescent="0.15">
      <c r="A18" s="177"/>
      <c r="B18" s="178" t="str">
        <f>Classement!D65</f>
        <v>?</v>
      </c>
      <c r="C18" s="525" t="str">
        <f>Classement!E65</f>
        <v>?</v>
      </c>
      <c r="D18" s="179">
        <v>16</v>
      </c>
      <c r="E18" s="180">
        <f t="shared" si="0"/>
        <v>9.0000000000000012E-12</v>
      </c>
      <c r="F18" s="181">
        <f t="shared" si="5"/>
        <v>1.8090000000000001E-9</v>
      </c>
      <c r="G18" s="182" t="str">
        <f t="shared" si="1"/>
        <v>nc</v>
      </c>
      <c r="H18" s="539"/>
      <c r="I18" s="540"/>
      <c r="J18" s="541"/>
      <c r="K18" s="36">
        <f t="shared" si="2"/>
        <v>3.0000000000000001E-12</v>
      </c>
      <c r="L18" s="539"/>
      <c r="M18" s="540"/>
      <c r="N18" s="541"/>
      <c r="O18" s="36">
        <f t="shared" si="3"/>
        <v>3.0000000000000001E-12</v>
      </c>
      <c r="P18" s="539"/>
      <c r="Q18" s="540"/>
      <c r="R18" s="541"/>
      <c r="S18" s="36">
        <f t="shared" si="4"/>
        <v>3.0000000000000001E-12</v>
      </c>
    </row>
    <row r="19" spans="1:19" ht="15.75" customHeight="1" x14ac:dyDescent="0.15">
      <c r="A19" s="177"/>
      <c r="B19" s="178" t="str">
        <f>Classement!D66</f>
        <v>?</v>
      </c>
      <c r="C19" s="525" t="str">
        <f>Classement!E66</f>
        <v>?</v>
      </c>
      <c r="D19" s="179">
        <v>17</v>
      </c>
      <c r="E19" s="180">
        <f t="shared" si="0"/>
        <v>9.0000000000000012E-12</v>
      </c>
      <c r="F19" s="181">
        <f t="shared" si="5"/>
        <v>1.9089999999999999E-9</v>
      </c>
      <c r="G19" s="182" t="str">
        <f t="shared" si="1"/>
        <v>nc</v>
      </c>
      <c r="H19" s="539"/>
      <c r="I19" s="540"/>
      <c r="J19" s="541"/>
      <c r="K19" s="36">
        <f t="shared" si="2"/>
        <v>3.0000000000000001E-12</v>
      </c>
      <c r="L19" s="539"/>
      <c r="M19" s="540"/>
      <c r="N19" s="541"/>
      <c r="O19" s="36">
        <f t="shared" si="3"/>
        <v>3.0000000000000001E-12</v>
      </c>
      <c r="P19" s="539"/>
      <c r="Q19" s="540"/>
      <c r="R19" s="541"/>
      <c r="S19" s="36">
        <f t="shared" si="4"/>
        <v>3.0000000000000001E-12</v>
      </c>
    </row>
    <row r="20" spans="1:19" ht="15.75" customHeight="1" x14ac:dyDescent="0.15">
      <c r="A20" s="183" t="s">
        <v>166</v>
      </c>
      <c r="B20" s="178" t="str">
        <f>Classement!D67</f>
        <v>?</v>
      </c>
      <c r="C20" s="525" t="str">
        <f>Classement!E67</f>
        <v>?</v>
      </c>
      <c r="D20" s="179">
        <v>18</v>
      </c>
      <c r="E20" s="180">
        <f t="shared" si="0"/>
        <v>9.0000000000000012E-12</v>
      </c>
      <c r="F20" s="181">
        <f t="shared" si="5"/>
        <v>2.009E-9</v>
      </c>
      <c r="G20" s="182" t="str">
        <f t="shared" si="1"/>
        <v>nc</v>
      </c>
      <c r="H20" s="539"/>
      <c r="I20" s="540"/>
      <c r="J20" s="541"/>
      <c r="K20" s="36">
        <f t="shared" si="2"/>
        <v>3.0000000000000001E-12</v>
      </c>
      <c r="L20" s="539"/>
      <c r="M20" s="540"/>
      <c r="N20" s="541"/>
      <c r="O20" s="36">
        <f t="shared" si="3"/>
        <v>3.0000000000000001E-12</v>
      </c>
      <c r="P20" s="539"/>
      <c r="Q20" s="540"/>
      <c r="R20" s="541"/>
      <c r="S20" s="36">
        <f t="shared" si="4"/>
        <v>3.0000000000000001E-12</v>
      </c>
    </row>
    <row r="21" spans="1:19" ht="15.75" customHeight="1" x14ac:dyDescent="0.15">
      <c r="A21" s="177"/>
      <c r="B21" s="178" t="str">
        <f>Classement!D68</f>
        <v>?</v>
      </c>
      <c r="C21" s="525" t="str">
        <f>Classement!E68</f>
        <v>?</v>
      </c>
      <c r="D21" s="179">
        <v>19</v>
      </c>
      <c r="E21" s="180">
        <f t="shared" si="0"/>
        <v>9.0000000000000012E-12</v>
      </c>
      <c r="F21" s="181">
        <f t="shared" si="5"/>
        <v>2.1090000000000001E-9</v>
      </c>
      <c r="G21" s="182" t="str">
        <f t="shared" si="1"/>
        <v>nc</v>
      </c>
      <c r="H21" s="539"/>
      <c r="I21" s="540"/>
      <c r="J21" s="541"/>
      <c r="K21" s="36">
        <f t="shared" si="2"/>
        <v>3.0000000000000001E-12</v>
      </c>
      <c r="L21" s="539"/>
      <c r="M21" s="540"/>
      <c r="N21" s="541"/>
      <c r="O21" s="36">
        <f t="shared" si="3"/>
        <v>3.0000000000000001E-12</v>
      </c>
      <c r="P21" s="539"/>
      <c r="Q21" s="540"/>
      <c r="R21" s="541"/>
      <c r="S21" s="36">
        <f t="shared" si="4"/>
        <v>3.0000000000000001E-12</v>
      </c>
    </row>
    <row r="22" spans="1:19" ht="15.75" customHeight="1" x14ac:dyDescent="0.15">
      <c r="A22" s="177"/>
      <c r="B22" s="178" t="str">
        <f>Classement!D69</f>
        <v>?</v>
      </c>
      <c r="C22" s="525" t="str">
        <f>Classement!E69</f>
        <v>?</v>
      </c>
      <c r="D22" s="179">
        <v>20</v>
      </c>
      <c r="E22" s="180">
        <f t="shared" si="0"/>
        <v>9.0000000000000012E-12</v>
      </c>
      <c r="F22" s="181">
        <f t="shared" si="5"/>
        <v>2.2089999999999997E-9</v>
      </c>
      <c r="G22" s="182" t="str">
        <f t="shared" si="1"/>
        <v>nc</v>
      </c>
      <c r="H22" s="539"/>
      <c r="I22" s="540"/>
      <c r="J22" s="541"/>
      <c r="K22" s="36">
        <f t="shared" si="2"/>
        <v>3.0000000000000001E-12</v>
      </c>
      <c r="L22" s="539"/>
      <c r="M22" s="540"/>
      <c r="N22" s="541"/>
      <c r="O22" s="36">
        <f t="shared" si="3"/>
        <v>3.0000000000000001E-12</v>
      </c>
      <c r="P22" s="539"/>
      <c r="Q22" s="540"/>
      <c r="R22" s="541"/>
      <c r="S22" s="36">
        <f t="shared" si="4"/>
        <v>3.0000000000000001E-12</v>
      </c>
    </row>
    <row r="23" spans="1:19" ht="15.75" customHeight="1" x14ac:dyDescent="0.15">
      <c r="A23" s="177"/>
      <c r="B23" s="178" t="str">
        <f>Classement!D70</f>
        <v>?</v>
      </c>
      <c r="C23" s="525" t="str">
        <f>Classement!E70</f>
        <v>?</v>
      </c>
      <c r="D23" s="179">
        <v>21</v>
      </c>
      <c r="E23" s="180">
        <f>K23+O23+S23</f>
        <v>9.0000000000000012E-12</v>
      </c>
      <c r="F23" s="181">
        <f>E23+ROW()/10000000000</f>
        <v>2.3089999999999998E-9</v>
      </c>
      <c r="G23" s="182" t="str">
        <f>IF(ROUND(E23,0)&lt;&gt;0,RANK(E23,$E$3:$E$78),"nc")</f>
        <v>nc</v>
      </c>
      <c r="H23" s="539"/>
      <c r="I23" s="540"/>
      <c r="J23" s="541"/>
      <c r="K23" s="36">
        <f>H23+POWER(10,H23-12)+I23+POWER(10,I23-12)+J23+POWER(10,J23-12)</f>
        <v>3.0000000000000001E-12</v>
      </c>
      <c r="L23" s="539"/>
      <c r="M23" s="540"/>
      <c r="N23" s="541"/>
      <c r="O23" s="36">
        <f>L23+POWER(10,L23-12)+M23+POWER(10,M23-12)+N23+POWER(10,N23-12)</f>
        <v>3.0000000000000001E-12</v>
      </c>
      <c r="P23" s="539"/>
      <c r="Q23" s="540"/>
      <c r="R23" s="541"/>
      <c r="S23" s="36">
        <f>P23+POWER(10,P23-12)+Q23+POWER(10,Q23-12)+R23+POWER(10,R23-12)</f>
        <v>3.0000000000000001E-12</v>
      </c>
    </row>
    <row r="24" spans="1:19" ht="15.75" customHeight="1" x14ac:dyDescent="0.15">
      <c r="A24" s="177"/>
      <c r="B24" s="178" t="str">
        <f>Classement!D71</f>
        <v>?</v>
      </c>
      <c r="C24" s="525" t="str">
        <f>Classement!E71</f>
        <v>?</v>
      </c>
      <c r="D24" s="179">
        <v>22</v>
      </c>
      <c r="E24" s="180">
        <f>K24+O24+S24</f>
        <v>9.0000000000000012E-12</v>
      </c>
      <c r="F24" s="181">
        <f>E24+ROW()/10000000000</f>
        <v>2.4089999999999998E-9</v>
      </c>
      <c r="G24" s="182" t="str">
        <f>IF(ROUND(E24,0)&lt;&gt;0,RANK(E24,$E$3:$E$78),"nc")</f>
        <v>nc</v>
      </c>
      <c r="H24" s="539"/>
      <c r="I24" s="540"/>
      <c r="J24" s="541"/>
      <c r="K24" s="36">
        <f>H24+POWER(10,H24-12)+I24+POWER(10,I24-12)+J24+POWER(10,J24-12)</f>
        <v>3.0000000000000001E-12</v>
      </c>
      <c r="L24" s="539"/>
      <c r="M24" s="540"/>
      <c r="N24" s="541"/>
      <c r="O24" s="36">
        <f>L24+POWER(10,L24-12)+M24+POWER(10,M24-12)+N24+POWER(10,N24-12)</f>
        <v>3.0000000000000001E-12</v>
      </c>
      <c r="P24" s="539"/>
      <c r="Q24" s="540"/>
      <c r="R24" s="541"/>
      <c r="S24" s="36">
        <f>P24+POWER(10,P24-12)+Q24+POWER(10,Q24-12)+R24+POWER(10,R24-12)</f>
        <v>3.0000000000000001E-12</v>
      </c>
    </row>
    <row r="25" spans="1:19" ht="15.75" customHeight="1" x14ac:dyDescent="0.15">
      <c r="A25" s="177"/>
      <c r="B25" s="178" t="str">
        <f>Classement!D72</f>
        <v>?</v>
      </c>
      <c r="C25" s="525" t="str">
        <f>Classement!E72</f>
        <v>?</v>
      </c>
      <c r="D25" s="179">
        <v>23</v>
      </c>
      <c r="E25" s="180">
        <f>K25+O25+S25</f>
        <v>9.0000000000000012E-12</v>
      </c>
      <c r="F25" s="181">
        <f>E25+ROW()/10000000000</f>
        <v>2.5089999999999999E-9</v>
      </c>
      <c r="G25" s="182" t="str">
        <f>IF(ROUND(E25,0)&lt;&gt;0,RANK(E25,$E$3:$E$78),"nc")</f>
        <v>nc</v>
      </c>
      <c r="H25" s="539"/>
      <c r="I25" s="540"/>
      <c r="J25" s="541"/>
      <c r="K25" s="36">
        <f>H25+POWER(10,H25-12)+I25+POWER(10,I25-12)+J25+POWER(10,J25-12)</f>
        <v>3.0000000000000001E-12</v>
      </c>
      <c r="L25" s="539"/>
      <c r="M25" s="540"/>
      <c r="N25" s="541"/>
      <c r="O25" s="36">
        <f>L25+POWER(10,L25-12)+M25+POWER(10,M25-12)+N25+POWER(10,N25-12)</f>
        <v>3.0000000000000001E-12</v>
      </c>
      <c r="P25" s="539"/>
      <c r="Q25" s="540"/>
      <c r="R25" s="541"/>
      <c r="S25" s="36">
        <f>P25+POWER(10,P25-12)+Q25+POWER(10,Q25-12)+R25+POWER(10,R25-12)</f>
        <v>3.0000000000000001E-12</v>
      </c>
    </row>
    <row r="26" spans="1:19" ht="15.75" customHeight="1" x14ac:dyDescent="0.15">
      <c r="A26" s="177"/>
      <c r="B26" s="178" t="str">
        <f>Classement!D73</f>
        <v>?</v>
      </c>
      <c r="C26" s="525" t="str">
        <f>Classement!E73</f>
        <v>?</v>
      </c>
      <c r="D26" s="179">
        <v>24</v>
      </c>
      <c r="E26" s="180">
        <f>K26+O26+S26</f>
        <v>9.0000000000000012E-12</v>
      </c>
      <c r="F26" s="181">
        <f>E26+ROW()/10000000000</f>
        <v>2.609E-9</v>
      </c>
      <c r="G26" s="182" t="str">
        <f>IF(ROUND(E26,0)&lt;&gt;0,RANK(E26,$E$3:$E$78),"nc")</f>
        <v>nc</v>
      </c>
      <c r="H26" s="542"/>
      <c r="I26" s="543"/>
      <c r="J26" s="544"/>
      <c r="K26" s="36">
        <f>H26+POWER(10,H26-12)+I26+POWER(10,I26-12)+J26+POWER(10,J26-12)</f>
        <v>3.0000000000000001E-12</v>
      </c>
      <c r="L26" s="542"/>
      <c r="M26" s="543"/>
      <c r="N26" s="544"/>
      <c r="O26" s="36">
        <f>L26+POWER(10,L26-12)+M26+POWER(10,M26-12)+N26+POWER(10,N26-12)</f>
        <v>3.0000000000000001E-12</v>
      </c>
      <c r="P26" s="542"/>
      <c r="Q26" s="543"/>
      <c r="R26" s="544"/>
      <c r="S26" s="36">
        <f>P26+POWER(10,P26-12)+Q26+POWER(10,Q26-12)+R26+POWER(10,R26-12)</f>
        <v>3.0000000000000001E-12</v>
      </c>
    </row>
    <row r="27" spans="1:19" ht="24" customHeight="1" x14ac:dyDescent="0.45">
      <c r="A27" s="184"/>
      <c r="B27" s="582" t="s">
        <v>167</v>
      </c>
      <c r="C27" s="582"/>
      <c r="D27" s="582"/>
      <c r="E27" s="582"/>
      <c r="F27" s="582"/>
      <c r="G27" s="582"/>
      <c r="H27" s="582"/>
      <c r="I27" s="582"/>
      <c r="J27" s="582"/>
      <c r="K27" s="582"/>
      <c r="L27" s="582"/>
      <c r="M27" s="582"/>
      <c r="N27" s="582"/>
      <c r="O27" s="582"/>
      <c r="P27" s="582"/>
      <c r="Q27" s="582"/>
      <c r="R27" s="582"/>
      <c r="S27" s="582"/>
    </row>
    <row r="28" spans="1:19" ht="15.75" customHeight="1" x14ac:dyDescent="0.15">
      <c r="A28" s="185"/>
      <c r="B28" s="71" t="s">
        <v>147</v>
      </c>
      <c r="C28" s="71"/>
      <c r="D28" s="27" t="s">
        <v>14</v>
      </c>
      <c r="E28" s="174" t="s">
        <v>163</v>
      </c>
      <c r="F28" s="175"/>
      <c r="G28" s="176" t="s">
        <v>149</v>
      </c>
      <c r="H28" s="583" t="s">
        <v>150</v>
      </c>
      <c r="I28" s="583"/>
      <c r="J28" s="583"/>
      <c r="K28" s="583"/>
      <c r="L28" s="583" t="s">
        <v>151</v>
      </c>
      <c r="M28" s="583"/>
      <c r="N28" s="583"/>
      <c r="O28" s="583"/>
      <c r="P28" s="583" t="s">
        <v>152</v>
      </c>
      <c r="Q28" s="583"/>
      <c r="R28" s="583"/>
      <c r="S28" s="583"/>
    </row>
    <row r="29" spans="1:19" ht="15.75" customHeight="1" x14ac:dyDescent="0.15">
      <c r="A29" s="177"/>
      <c r="B29" s="178" t="str">
        <f>Classement!D74</f>
        <v>?</v>
      </c>
      <c r="C29" s="525" t="str">
        <f>Classement!E74</f>
        <v>?</v>
      </c>
      <c r="D29" s="179">
        <v>1</v>
      </c>
      <c r="E29" s="180">
        <f t="shared" ref="E29:E52" si="6">K29+O29+S29</f>
        <v>9.0000000000000012E-12</v>
      </c>
      <c r="F29" s="181">
        <f t="shared" si="5"/>
        <v>2.9089999999999998E-9</v>
      </c>
      <c r="G29" s="182" t="str">
        <f t="shared" ref="G29:G52" si="7">IF(ROUND(E29,0)&lt;&gt;0,RANK(E29,$E$3:$E$78),"nc")</f>
        <v>nc</v>
      </c>
      <c r="H29" s="539"/>
      <c r="I29" s="540"/>
      <c r="J29" s="541"/>
      <c r="K29" s="545">
        <f t="shared" ref="K29:K51" si="8">H29+POWER(10,H29-12)+I29+POWER(10,I29-12)+J29+POWER(10,J29-12)</f>
        <v>3.0000000000000001E-12</v>
      </c>
      <c r="L29" s="539"/>
      <c r="M29" s="540"/>
      <c r="N29" s="541"/>
      <c r="O29" s="545">
        <f t="shared" ref="O29:O51" si="9">L29+POWER(10,L29-12)+M29+POWER(10,M29-12)+N29+POWER(10,N29-12)</f>
        <v>3.0000000000000001E-12</v>
      </c>
      <c r="P29" s="539"/>
      <c r="Q29" s="540"/>
      <c r="R29" s="541"/>
      <c r="S29" s="545">
        <f t="shared" ref="S29:S51" si="10">P29+POWER(10,P29-12)+Q29+POWER(10,Q29-12)+R29+POWER(10,R29-12)</f>
        <v>3.0000000000000001E-12</v>
      </c>
    </row>
    <row r="30" spans="1:19" ht="15.75" customHeight="1" x14ac:dyDescent="0.15">
      <c r="A30" s="177"/>
      <c r="B30" s="178" t="str">
        <f>Classement!D75</f>
        <v>?</v>
      </c>
      <c r="C30" s="525" t="str">
        <f>Classement!E75</f>
        <v>?</v>
      </c>
      <c r="D30" s="179">
        <v>2</v>
      </c>
      <c r="E30" s="180">
        <f t="shared" si="6"/>
        <v>9.0000000000000012E-12</v>
      </c>
      <c r="F30" s="181">
        <f t="shared" si="5"/>
        <v>3.0089999999999998E-9</v>
      </c>
      <c r="G30" s="182" t="str">
        <f t="shared" si="7"/>
        <v>nc</v>
      </c>
      <c r="H30" s="539"/>
      <c r="I30" s="540"/>
      <c r="J30" s="541"/>
      <c r="K30" s="36">
        <f t="shared" si="8"/>
        <v>3.0000000000000001E-12</v>
      </c>
      <c r="L30" s="539"/>
      <c r="M30" s="540"/>
      <c r="N30" s="541"/>
      <c r="O30" s="36">
        <f t="shared" si="9"/>
        <v>3.0000000000000001E-12</v>
      </c>
      <c r="P30" s="539"/>
      <c r="Q30" s="540"/>
      <c r="R30" s="541"/>
      <c r="S30" s="36">
        <f t="shared" si="10"/>
        <v>3.0000000000000001E-12</v>
      </c>
    </row>
    <row r="31" spans="1:19" ht="15.75" customHeight="1" x14ac:dyDescent="0.15">
      <c r="A31" s="177"/>
      <c r="B31" s="178" t="str">
        <f>Classement!D76</f>
        <v>?</v>
      </c>
      <c r="C31" s="525" t="str">
        <f>Classement!E76</f>
        <v>?</v>
      </c>
      <c r="D31" s="179">
        <v>3</v>
      </c>
      <c r="E31" s="180">
        <f t="shared" si="6"/>
        <v>9.0000000000000012E-12</v>
      </c>
      <c r="F31" s="181">
        <f t="shared" si="5"/>
        <v>3.1089999999999999E-9</v>
      </c>
      <c r="G31" s="182" t="str">
        <f t="shared" si="7"/>
        <v>nc</v>
      </c>
      <c r="H31" s="539"/>
      <c r="I31" s="540"/>
      <c r="J31" s="541"/>
      <c r="K31" s="545">
        <f t="shared" si="8"/>
        <v>3.0000000000000001E-12</v>
      </c>
      <c r="L31" s="539"/>
      <c r="M31" s="540"/>
      <c r="N31" s="541"/>
      <c r="O31" s="545">
        <f t="shared" si="9"/>
        <v>3.0000000000000001E-12</v>
      </c>
      <c r="P31" s="539"/>
      <c r="Q31" s="540"/>
      <c r="R31" s="541"/>
      <c r="S31" s="545">
        <f t="shared" si="10"/>
        <v>3.0000000000000001E-12</v>
      </c>
    </row>
    <row r="32" spans="1:19" ht="15.75" customHeight="1" x14ac:dyDescent="0.15">
      <c r="A32" s="177"/>
      <c r="B32" s="178" t="str">
        <f>Classement!D77</f>
        <v>?</v>
      </c>
      <c r="C32" s="525" t="str">
        <f>Classement!E77</f>
        <v>?</v>
      </c>
      <c r="D32" s="179">
        <v>4</v>
      </c>
      <c r="E32" s="180">
        <f t="shared" si="6"/>
        <v>9.0000000000000012E-12</v>
      </c>
      <c r="F32" s="181">
        <f t="shared" si="5"/>
        <v>3.209E-9</v>
      </c>
      <c r="G32" s="182" t="str">
        <f t="shared" si="7"/>
        <v>nc</v>
      </c>
      <c r="H32" s="539"/>
      <c r="I32" s="540"/>
      <c r="J32" s="541"/>
      <c r="K32" s="36">
        <f t="shared" si="8"/>
        <v>3.0000000000000001E-12</v>
      </c>
      <c r="L32" s="539"/>
      <c r="M32" s="540"/>
      <c r="N32" s="541"/>
      <c r="O32" s="36">
        <f t="shared" si="9"/>
        <v>3.0000000000000001E-12</v>
      </c>
      <c r="P32" s="539"/>
      <c r="Q32" s="540"/>
      <c r="R32" s="541"/>
      <c r="S32" s="36">
        <f t="shared" si="10"/>
        <v>3.0000000000000001E-12</v>
      </c>
    </row>
    <row r="33" spans="1:19" ht="15.75" customHeight="1" x14ac:dyDescent="0.15">
      <c r="A33" s="177"/>
      <c r="B33" s="178" t="str">
        <f>Classement!D78</f>
        <v>?</v>
      </c>
      <c r="C33" s="525" t="str">
        <f>Classement!E78</f>
        <v>?</v>
      </c>
      <c r="D33" s="179">
        <v>5</v>
      </c>
      <c r="E33" s="180">
        <f t="shared" si="6"/>
        <v>9.0000000000000012E-12</v>
      </c>
      <c r="F33" s="181">
        <f t="shared" si="5"/>
        <v>3.3090000000000001E-9</v>
      </c>
      <c r="G33" s="182" t="str">
        <f t="shared" si="7"/>
        <v>nc</v>
      </c>
      <c r="H33" s="539"/>
      <c r="I33" s="540"/>
      <c r="J33" s="541"/>
      <c r="K33" s="545">
        <f t="shared" si="8"/>
        <v>3.0000000000000001E-12</v>
      </c>
      <c r="L33" s="539"/>
      <c r="M33" s="540"/>
      <c r="N33" s="541"/>
      <c r="O33" s="545">
        <f t="shared" si="9"/>
        <v>3.0000000000000001E-12</v>
      </c>
      <c r="P33" s="539"/>
      <c r="Q33" s="540"/>
      <c r="R33" s="541"/>
      <c r="S33" s="545">
        <f t="shared" si="10"/>
        <v>3.0000000000000001E-12</v>
      </c>
    </row>
    <row r="34" spans="1:19" ht="15.75" customHeight="1" x14ac:dyDescent="0.15">
      <c r="A34" s="177"/>
      <c r="B34" s="178" t="str">
        <f>Classement!D79</f>
        <v>?</v>
      </c>
      <c r="C34" s="525" t="str">
        <f>Classement!E79</f>
        <v>?</v>
      </c>
      <c r="D34" s="179">
        <v>6</v>
      </c>
      <c r="E34" s="180">
        <f t="shared" si="6"/>
        <v>9.0000000000000012E-12</v>
      </c>
      <c r="F34" s="181">
        <f t="shared" si="5"/>
        <v>3.4089999999999997E-9</v>
      </c>
      <c r="G34" s="182" t="str">
        <f t="shared" si="7"/>
        <v>nc</v>
      </c>
      <c r="H34" s="539"/>
      <c r="I34" s="540"/>
      <c r="J34" s="541"/>
      <c r="K34" s="36">
        <f t="shared" si="8"/>
        <v>3.0000000000000001E-12</v>
      </c>
      <c r="L34" s="539"/>
      <c r="M34" s="540"/>
      <c r="N34" s="541"/>
      <c r="O34" s="36">
        <f t="shared" si="9"/>
        <v>3.0000000000000001E-12</v>
      </c>
      <c r="P34" s="539"/>
      <c r="Q34" s="540"/>
      <c r="R34" s="541"/>
      <c r="S34" s="36">
        <f t="shared" si="10"/>
        <v>3.0000000000000001E-12</v>
      </c>
    </row>
    <row r="35" spans="1:19" ht="15.75" customHeight="1" x14ac:dyDescent="0.15">
      <c r="A35" s="177"/>
      <c r="B35" s="178" t="str">
        <f>Classement!D80</f>
        <v>?</v>
      </c>
      <c r="C35" s="525" t="str">
        <f>Classement!E80</f>
        <v>?</v>
      </c>
      <c r="D35" s="179">
        <v>7</v>
      </c>
      <c r="E35" s="180">
        <f t="shared" si="6"/>
        <v>9.0000000000000012E-12</v>
      </c>
      <c r="F35" s="181">
        <f t="shared" si="5"/>
        <v>3.5089999999999998E-9</v>
      </c>
      <c r="G35" s="182" t="str">
        <f t="shared" si="7"/>
        <v>nc</v>
      </c>
      <c r="H35" s="539"/>
      <c r="I35" s="540"/>
      <c r="J35" s="541"/>
      <c r="K35" s="545">
        <f t="shared" si="8"/>
        <v>3.0000000000000001E-12</v>
      </c>
      <c r="L35" s="539"/>
      <c r="M35" s="540"/>
      <c r="N35" s="541"/>
      <c r="O35" s="545">
        <f t="shared" si="9"/>
        <v>3.0000000000000001E-12</v>
      </c>
      <c r="P35" s="539"/>
      <c r="Q35" s="540"/>
      <c r="R35" s="541"/>
      <c r="S35" s="545">
        <f t="shared" si="10"/>
        <v>3.0000000000000001E-12</v>
      </c>
    </row>
    <row r="36" spans="1:19" ht="15.75" customHeight="1" x14ac:dyDescent="0.15">
      <c r="A36" s="177"/>
      <c r="B36" s="178" t="str">
        <f>Classement!D81</f>
        <v>?</v>
      </c>
      <c r="C36" s="525" t="str">
        <f>Classement!E81</f>
        <v>?</v>
      </c>
      <c r="D36" s="179">
        <v>8</v>
      </c>
      <c r="E36" s="180">
        <f t="shared" si="6"/>
        <v>9.0000000000000012E-12</v>
      </c>
      <c r="F36" s="181">
        <f t="shared" si="5"/>
        <v>3.6089999999999998E-9</v>
      </c>
      <c r="G36" s="182" t="str">
        <f t="shared" si="7"/>
        <v>nc</v>
      </c>
      <c r="H36" s="539"/>
      <c r="I36" s="540"/>
      <c r="J36" s="541"/>
      <c r="K36" s="545">
        <f t="shared" si="8"/>
        <v>3.0000000000000001E-12</v>
      </c>
      <c r="L36" s="539"/>
      <c r="M36" s="540"/>
      <c r="N36" s="541"/>
      <c r="O36" s="545">
        <f t="shared" si="9"/>
        <v>3.0000000000000001E-12</v>
      </c>
      <c r="P36" s="539"/>
      <c r="Q36" s="540"/>
      <c r="R36" s="541"/>
      <c r="S36" s="545">
        <f t="shared" si="10"/>
        <v>3.0000000000000001E-12</v>
      </c>
    </row>
    <row r="37" spans="1:19" ht="15.75" customHeight="1" x14ac:dyDescent="0.15">
      <c r="A37" s="177"/>
      <c r="B37" s="178" t="str">
        <f>Classement!D82</f>
        <v>?</v>
      </c>
      <c r="C37" s="525" t="str">
        <f>Classement!E82</f>
        <v>?</v>
      </c>
      <c r="D37" s="179">
        <v>9</v>
      </c>
      <c r="E37" s="180">
        <f t="shared" si="6"/>
        <v>9.0000000000000012E-12</v>
      </c>
      <c r="F37" s="181">
        <f t="shared" si="5"/>
        <v>3.7089999999999999E-9</v>
      </c>
      <c r="G37" s="182" t="str">
        <f t="shared" si="7"/>
        <v>nc</v>
      </c>
      <c r="H37" s="539"/>
      <c r="I37" s="540"/>
      <c r="J37" s="541"/>
      <c r="K37" s="545">
        <f t="shared" si="8"/>
        <v>3.0000000000000001E-12</v>
      </c>
      <c r="L37" s="539"/>
      <c r="M37" s="540"/>
      <c r="N37" s="541"/>
      <c r="O37" s="545">
        <f t="shared" si="9"/>
        <v>3.0000000000000001E-12</v>
      </c>
      <c r="P37" s="539"/>
      <c r="Q37" s="540"/>
      <c r="R37" s="541"/>
      <c r="S37" s="545">
        <f t="shared" si="10"/>
        <v>3.0000000000000001E-12</v>
      </c>
    </row>
    <row r="38" spans="1:19" ht="15.75" customHeight="1" x14ac:dyDescent="0.15">
      <c r="A38" s="177"/>
      <c r="B38" s="178" t="str">
        <f>Classement!D83</f>
        <v>?</v>
      </c>
      <c r="C38" s="525" t="str">
        <f>Classement!E83</f>
        <v>?</v>
      </c>
      <c r="D38" s="179">
        <v>10</v>
      </c>
      <c r="E38" s="180">
        <f t="shared" si="6"/>
        <v>9.0000000000000012E-12</v>
      </c>
      <c r="F38" s="181">
        <f t="shared" si="5"/>
        <v>3.8090000000000004E-9</v>
      </c>
      <c r="G38" s="182" t="str">
        <f t="shared" si="7"/>
        <v>nc</v>
      </c>
      <c r="H38" s="539"/>
      <c r="I38" s="540"/>
      <c r="J38" s="541"/>
      <c r="K38" s="545">
        <f t="shared" si="8"/>
        <v>3.0000000000000001E-12</v>
      </c>
      <c r="L38" s="539"/>
      <c r="M38" s="540"/>
      <c r="N38" s="541"/>
      <c r="O38" s="545">
        <f t="shared" si="9"/>
        <v>3.0000000000000001E-12</v>
      </c>
      <c r="P38" s="539"/>
      <c r="Q38" s="540"/>
      <c r="R38" s="541"/>
      <c r="S38" s="545">
        <f t="shared" si="10"/>
        <v>3.0000000000000001E-12</v>
      </c>
    </row>
    <row r="39" spans="1:19" ht="15.75" customHeight="1" x14ac:dyDescent="0.15">
      <c r="A39" s="177"/>
      <c r="B39" s="178" t="str">
        <f>Classement!D84</f>
        <v>?</v>
      </c>
      <c r="C39" s="525" t="str">
        <f>Classement!E84</f>
        <v>?</v>
      </c>
      <c r="D39" s="179">
        <v>11</v>
      </c>
      <c r="E39" s="180">
        <f t="shared" si="6"/>
        <v>9.0000000000000012E-12</v>
      </c>
      <c r="F39" s="181">
        <f t="shared" si="5"/>
        <v>3.9090000000000005E-9</v>
      </c>
      <c r="G39" s="182" t="str">
        <f t="shared" si="7"/>
        <v>nc</v>
      </c>
      <c r="H39" s="539"/>
      <c r="I39" s="540"/>
      <c r="J39" s="541"/>
      <c r="K39" s="545">
        <f t="shared" si="8"/>
        <v>3.0000000000000001E-12</v>
      </c>
      <c r="L39" s="539"/>
      <c r="M39" s="540"/>
      <c r="N39" s="541"/>
      <c r="O39" s="545">
        <f t="shared" si="9"/>
        <v>3.0000000000000001E-12</v>
      </c>
      <c r="P39" s="539"/>
      <c r="Q39" s="540"/>
      <c r="R39" s="541"/>
      <c r="S39" s="545">
        <f t="shared" si="10"/>
        <v>3.0000000000000001E-12</v>
      </c>
    </row>
    <row r="40" spans="1:19" ht="15.75" customHeight="1" x14ac:dyDescent="0.15">
      <c r="A40" s="177"/>
      <c r="B40" s="178" t="str">
        <f>Classement!D85</f>
        <v>?</v>
      </c>
      <c r="C40" s="525" t="str">
        <f>Classement!E85</f>
        <v>?</v>
      </c>
      <c r="D40" s="179">
        <v>12</v>
      </c>
      <c r="E40" s="180">
        <f t="shared" si="6"/>
        <v>9.0000000000000012E-12</v>
      </c>
      <c r="F40" s="181">
        <f t="shared" si="5"/>
        <v>4.0090000000000005E-9</v>
      </c>
      <c r="G40" s="182" t="str">
        <f t="shared" si="7"/>
        <v>nc</v>
      </c>
      <c r="H40" s="539"/>
      <c r="I40" s="540"/>
      <c r="J40" s="541"/>
      <c r="K40" s="545">
        <f t="shared" si="8"/>
        <v>3.0000000000000001E-12</v>
      </c>
      <c r="L40" s="539"/>
      <c r="M40" s="540"/>
      <c r="N40" s="541"/>
      <c r="O40" s="545">
        <f t="shared" si="9"/>
        <v>3.0000000000000001E-12</v>
      </c>
      <c r="P40" s="539"/>
      <c r="Q40" s="540"/>
      <c r="R40" s="541"/>
      <c r="S40" s="545">
        <f t="shared" si="10"/>
        <v>3.0000000000000001E-12</v>
      </c>
    </row>
    <row r="41" spans="1:19" ht="15.75" customHeight="1" x14ac:dyDescent="0.15">
      <c r="A41" s="177"/>
      <c r="B41" s="178" t="str">
        <f>Classement!D86</f>
        <v>?</v>
      </c>
      <c r="C41" s="525" t="str">
        <f>Classement!E86</f>
        <v>?</v>
      </c>
      <c r="D41" s="179">
        <v>13</v>
      </c>
      <c r="E41" s="180">
        <f t="shared" si="6"/>
        <v>9.0000000000000012E-12</v>
      </c>
      <c r="F41" s="181">
        <f t="shared" si="5"/>
        <v>4.1090000000000006E-9</v>
      </c>
      <c r="G41" s="182" t="str">
        <f t="shared" si="7"/>
        <v>nc</v>
      </c>
      <c r="H41" s="539"/>
      <c r="I41" s="540"/>
      <c r="J41" s="541"/>
      <c r="K41" s="545">
        <f t="shared" si="8"/>
        <v>3.0000000000000001E-12</v>
      </c>
      <c r="L41" s="539"/>
      <c r="M41" s="540"/>
      <c r="N41" s="541"/>
      <c r="O41" s="545">
        <f t="shared" si="9"/>
        <v>3.0000000000000001E-12</v>
      </c>
      <c r="P41" s="539"/>
      <c r="Q41" s="540"/>
      <c r="R41" s="541"/>
      <c r="S41" s="545">
        <f t="shared" si="10"/>
        <v>3.0000000000000001E-12</v>
      </c>
    </row>
    <row r="42" spans="1:19" ht="15.75" customHeight="1" x14ac:dyDescent="0.15">
      <c r="A42" s="177"/>
      <c r="B42" s="178" t="str">
        <f>Classement!D87</f>
        <v>?</v>
      </c>
      <c r="C42" s="525" t="str">
        <f>Classement!E87</f>
        <v>?</v>
      </c>
      <c r="D42" s="179">
        <v>14</v>
      </c>
      <c r="E42" s="180">
        <f t="shared" si="6"/>
        <v>9.0000000000000012E-12</v>
      </c>
      <c r="F42" s="181">
        <f t="shared" si="5"/>
        <v>4.2090000000000007E-9</v>
      </c>
      <c r="G42" s="182" t="str">
        <f t="shared" si="7"/>
        <v>nc</v>
      </c>
      <c r="H42" s="539"/>
      <c r="I42" s="540"/>
      <c r="J42" s="541"/>
      <c r="K42" s="545">
        <f t="shared" si="8"/>
        <v>3.0000000000000001E-12</v>
      </c>
      <c r="L42" s="539"/>
      <c r="M42" s="540"/>
      <c r="N42" s="541"/>
      <c r="O42" s="545">
        <f t="shared" si="9"/>
        <v>3.0000000000000001E-12</v>
      </c>
      <c r="P42" s="539"/>
      <c r="Q42" s="540"/>
      <c r="R42" s="541"/>
      <c r="S42" s="545">
        <f t="shared" si="10"/>
        <v>3.0000000000000001E-12</v>
      </c>
    </row>
    <row r="43" spans="1:19" ht="15.75" customHeight="1" x14ac:dyDescent="0.15">
      <c r="A43" s="177"/>
      <c r="B43" s="178" t="str">
        <f>Classement!D88</f>
        <v>?</v>
      </c>
      <c r="C43" s="525" t="str">
        <f>Classement!E88</f>
        <v>?</v>
      </c>
      <c r="D43" s="179">
        <v>15</v>
      </c>
      <c r="E43" s="180">
        <f t="shared" si="6"/>
        <v>9.0000000000000012E-12</v>
      </c>
      <c r="F43" s="181">
        <f t="shared" si="5"/>
        <v>4.3089999999999999E-9</v>
      </c>
      <c r="G43" s="182" t="str">
        <f t="shared" si="7"/>
        <v>nc</v>
      </c>
      <c r="H43" s="539"/>
      <c r="I43" s="540"/>
      <c r="J43" s="541"/>
      <c r="K43" s="545">
        <f t="shared" si="8"/>
        <v>3.0000000000000001E-12</v>
      </c>
      <c r="L43" s="539"/>
      <c r="M43" s="540"/>
      <c r="N43" s="541"/>
      <c r="O43" s="545">
        <f t="shared" si="9"/>
        <v>3.0000000000000001E-12</v>
      </c>
      <c r="P43" s="539"/>
      <c r="Q43" s="540"/>
      <c r="R43" s="541"/>
      <c r="S43" s="545">
        <f t="shared" si="10"/>
        <v>3.0000000000000001E-12</v>
      </c>
    </row>
    <row r="44" spans="1:19" ht="15.75" customHeight="1" x14ac:dyDescent="0.15">
      <c r="A44" s="177"/>
      <c r="B44" s="178" t="str">
        <f>Classement!D89</f>
        <v/>
      </c>
      <c r="C44" s="525">
        <f>Classement!E89</f>
        <v>0</v>
      </c>
      <c r="D44" s="179">
        <v>16</v>
      </c>
      <c r="E44" s="180">
        <f t="shared" si="6"/>
        <v>9.0000000000000012E-12</v>
      </c>
      <c r="F44" s="181">
        <f t="shared" si="5"/>
        <v>4.409E-9</v>
      </c>
      <c r="G44" s="182" t="str">
        <f t="shared" si="7"/>
        <v>nc</v>
      </c>
      <c r="H44" s="539"/>
      <c r="I44" s="540"/>
      <c r="J44" s="541"/>
      <c r="K44" s="545">
        <f t="shared" si="8"/>
        <v>3.0000000000000001E-12</v>
      </c>
      <c r="L44" s="539"/>
      <c r="M44" s="540"/>
      <c r="N44" s="541"/>
      <c r="O44" s="545">
        <f t="shared" si="9"/>
        <v>3.0000000000000001E-12</v>
      </c>
      <c r="P44" s="539"/>
      <c r="Q44" s="540"/>
      <c r="R44" s="541"/>
      <c r="S44" s="545">
        <f t="shared" si="10"/>
        <v>3.0000000000000001E-12</v>
      </c>
    </row>
    <row r="45" spans="1:19" ht="15.75" customHeight="1" x14ac:dyDescent="0.15">
      <c r="A45" s="177"/>
      <c r="B45" s="178" t="str">
        <f>Classement!D90</f>
        <v/>
      </c>
      <c r="C45" s="525">
        <f>Classement!E90</f>
        <v>0</v>
      </c>
      <c r="D45" s="179">
        <v>17</v>
      </c>
      <c r="E45" s="180">
        <f t="shared" si="6"/>
        <v>9.0000000000000012E-12</v>
      </c>
      <c r="F45" s="181">
        <f t="shared" si="5"/>
        <v>4.509E-9</v>
      </c>
      <c r="G45" s="182" t="str">
        <f t="shared" si="7"/>
        <v>nc</v>
      </c>
      <c r="H45" s="539"/>
      <c r="I45" s="540"/>
      <c r="J45" s="541"/>
      <c r="K45" s="545">
        <f t="shared" si="8"/>
        <v>3.0000000000000001E-12</v>
      </c>
      <c r="L45" s="539"/>
      <c r="M45" s="540"/>
      <c r="N45" s="541"/>
      <c r="O45" s="545">
        <f t="shared" si="9"/>
        <v>3.0000000000000001E-12</v>
      </c>
      <c r="P45" s="539"/>
      <c r="Q45" s="540"/>
      <c r="R45" s="541"/>
      <c r="S45" s="545">
        <f t="shared" si="10"/>
        <v>3.0000000000000001E-12</v>
      </c>
    </row>
    <row r="46" spans="1:19" ht="15.75" customHeight="1" x14ac:dyDescent="0.15">
      <c r="A46" s="177"/>
      <c r="B46" s="178" t="str">
        <f>Classement!D91</f>
        <v/>
      </c>
      <c r="C46" s="525">
        <f>Classement!E91</f>
        <v>0</v>
      </c>
      <c r="D46" s="179">
        <v>18</v>
      </c>
      <c r="E46" s="180">
        <f t="shared" si="6"/>
        <v>9.0000000000000012E-12</v>
      </c>
      <c r="F46" s="181">
        <f t="shared" si="5"/>
        <v>4.6090000000000001E-9</v>
      </c>
      <c r="G46" s="182" t="str">
        <f t="shared" si="7"/>
        <v>nc</v>
      </c>
      <c r="H46" s="539"/>
      <c r="I46" s="540"/>
      <c r="J46" s="541"/>
      <c r="K46" s="545">
        <f t="shared" si="8"/>
        <v>3.0000000000000001E-12</v>
      </c>
      <c r="L46" s="539"/>
      <c r="M46" s="540"/>
      <c r="N46" s="541"/>
      <c r="O46" s="545">
        <f t="shared" si="9"/>
        <v>3.0000000000000001E-12</v>
      </c>
      <c r="P46" s="539"/>
      <c r="Q46" s="540"/>
      <c r="R46" s="541"/>
      <c r="S46" s="545">
        <f t="shared" si="10"/>
        <v>3.0000000000000001E-12</v>
      </c>
    </row>
    <row r="47" spans="1:19" ht="15.75" customHeight="1" x14ac:dyDescent="0.15">
      <c r="A47" s="177"/>
      <c r="B47" s="178" t="str">
        <f>Classement!D92</f>
        <v/>
      </c>
      <c r="C47" s="525">
        <f>Classement!E92</f>
        <v>0</v>
      </c>
      <c r="D47" s="179">
        <v>19</v>
      </c>
      <c r="E47" s="180">
        <f t="shared" si="6"/>
        <v>9.0000000000000012E-12</v>
      </c>
      <c r="F47" s="181">
        <f t="shared" si="5"/>
        <v>4.7090000000000002E-9</v>
      </c>
      <c r="G47" s="182" t="str">
        <f t="shared" si="7"/>
        <v>nc</v>
      </c>
      <c r="H47" s="539"/>
      <c r="I47" s="540"/>
      <c r="J47" s="541"/>
      <c r="K47" s="545">
        <f t="shared" si="8"/>
        <v>3.0000000000000001E-12</v>
      </c>
      <c r="L47" s="539"/>
      <c r="M47" s="540"/>
      <c r="N47" s="541"/>
      <c r="O47" s="545">
        <f t="shared" si="9"/>
        <v>3.0000000000000001E-12</v>
      </c>
      <c r="P47" s="539"/>
      <c r="Q47" s="540"/>
      <c r="R47" s="541"/>
      <c r="S47" s="545">
        <f t="shared" si="10"/>
        <v>3.0000000000000001E-12</v>
      </c>
    </row>
    <row r="48" spans="1:19" ht="15.75" customHeight="1" x14ac:dyDescent="0.15">
      <c r="A48" s="177"/>
      <c r="B48" s="178" t="str">
        <f>Classement!D93</f>
        <v/>
      </c>
      <c r="C48" s="525">
        <f>Classement!E93</f>
        <v>0</v>
      </c>
      <c r="D48" s="179">
        <v>20</v>
      </c>
      <c r="E48" s="180">
        <f t="shared" si="6"/>
        <v>9.0000000000000012E-12</v>
      </c>
      <c r="F48" s="181">
        <f t="shared" si="5"/>
        <v>4.8090000000000002E-9</v>
      </c>
      <c r="G48" s="182" t="str">
        <f t="shared" si="7"/>
        <v>nc</v>
      </c>
      <c r="H48" s="539"/>
      <c r="I48" s="540"/>
      <c r="J48" s="541"/>
      <c r="K48" s="545">
        <f t="shared" si="8"/>
        <v>3.0000000000000001E-12</v>
      </c>
      <c r="L48" s="539"/>
      <c r="M48" s="540"/>
      <c r="N48" s="541"/>
      <c r="O48" s="545">
        <f t="shared" si="9"/>
        <v>3.0000000000000001E-12</v>
      </c>
      <c r="P48" s="539"/>
      <c r="Q48" s="540"/>
      <c r="R48" s="541"/>
      <c r="S48" s="545">
        <f t="shared" si="10"/>
        <v>3.0000000000000001E-12</v>
      </c>
    </row>
    <row r="49" spans="1:19" ht="15.75" customHeight="1" x14ac:dyDescent="0.15">
      <c r="A49" s="177"/>
      <c r="B49" s="178" t="str">
        <f>Classement!D94</f>
        <v/>
      </c>
      <c r="C49" s="525">
        <f>Classement!E94</f>
        <v>0</v>
      </c>
      <c r="D49" s="179">
        <v>21</v>
      </c>
      <c r="E49" s="186">
        <f t="shared" si="6"/>
        <v>9.0000000000000012E-12</v>
      </c>
      <c r="F49" s="181">
        <f t="shared" si="5"/>
        <v>4.9090000000000003E-9</v>
      </c>
      <c r="G49" s="182" t="str">
        <f t="shared" si="7"/>
        <v>nc</v>
      </c>
      <c r="H49" s="539"/>
      <c r="I49" s="540"/>
      <c r="J49" s="541"/>
      <c r="K49" s="545">
        <f t="shared" si="8"/>
        <v>3.0000000000000001E-12</v>
      </c>
      <c r="L49" s="539"/>
      <c r="M49" s="540"/>
      <c r="N49" s="541"/>
      <c r="O49" s="545">
        <f t="shared" si="9"/>
        <v>3.0000000000000001E-12</v>
      </c>
      <c r="P49" s="539"/>
      <c r="Q49" s="540"/>
      <c r="R49" s="541"/>
      <c r="S49" s="545">
        <f t="shared" si="10"/>
        <v>3.0000000000000001E-12</v>
      </c>
    </row>
    <row r="50" spans="1:19" ht="15.75" customHeight="1" x14ac:dyDescent="0.15">
      <c r="A50" s="177"/>
      <c r="B50" s="178" t="str">
        <f>Classement!D95</f>
        <v/>
      </c>
      <c r="C50" s="525">
        <f>Classement!E95</f>
        <v>0</v>
      </c>
      <c r="D50" s="179">
        <v>22</v>
      </c>
      <c r="E50" s="180">
        <f t="shared" si="6"/>
        <v>9.0000000000000012E-12</v>
      </c>
      <c r="F50" s="181">
        <f t="shared" si="5"/>
        <v>5.0090000000000004E-9</v>
      </c>
      <c r="G50" s="182" t="str">
        <f t="shared" si="7"/>
        <v>nc</v>
      </c>
      <c r="H50" s="539"/>
      <c r="I50" s="540"/>
      <c r="J50" s="541"/>
      <c r="K50" s="545">
        <f t="shared" si="8"/>
        <v>3.0000000000000001E-12</v>
      </c>
      <c r="L50" s="539"/>
      <c r="M50" s="540"/>
      <c r="N50" s="541"/>
      <c r="O50" s="545">
        <f t="shared" si="9"/>
        <v>3.0000000000000001E-12</v>
      </c>
      <c r="P50" s="539"/>
      <c r="Q50" s="540"/>
      <c r="R50" s="541"/>
      <c r="S50" s="545">
        <f t="shared" si="10"/>
        <v>3.0000000000000001E-12</v>
      </c>
    </row>
    <row r="51" spans="1:19" ht="15.75" customHeight="1" x14ac:dyDescent="0.15">
      <c r="A51" s="177"/>
      <c r="B51" s="178" t="str">
        <f>Classement!D96</f>
        <v/>
      </c>
      <c r="C51" s="525">
        <f>Classement!E96</f>
        <v>0</v>
      </c>
      <c r="D51" s="179">
        <v>23</v>
      </c>
      <c r="E51" s="186">
        <f t="shared" si="6"/>
        <v>9.0000000000000012E-12</v>
      </c>
      <c r="F51" s="181">
        <f t="shared" si="5"/>
        <v>5.1090000000000005E-9</v>
      </c>
      <c r="G51" s="182" t="str">
        <f t="shared" si="7"/>
        <v>nc</v>
      </c>
      <c r="H51" s="539"/>
      <c r="I51" s="540"/>
      <c r="J51" s="541"/>
      <c r="K51" s="545">
        <f t="shared" si="8"/>
        <v>3.0000000000000001E-12</v>
      </c>
      <c r="L51" s="539"/>
      <c r="M51" s="540"/>
      <c r="N51" s="541"/>
      <c r="O51" s="545">
        <f t="shared" si="9"/>
        <v>3.0000000000000001E-12</v>
      </c>
      <c r="P51" s="539"/>
      <c r="Q51" s="540"/>
      <c r="R51" s="541"/>
      <c r="S51" s="545">
        <f t="shared" si="10"/>
        <v>3.0000000000000001E-12</v>
      </c>
    </row>
    <row r="52" spans="1:19" ht="15.75" customHeight="1" x14ac:dyDescent="0.15">
      <c r="A52" s="177"/>
      <c r="B52" s="178" t="str">
        <f>Classement!D97</f>
        <v/>
      </c>
      <c r="C52" s="525">
        <f>Classement!E97</f>
        <v>0</v>
      </c>
      <c r="D52" s="179">
        <v>24</v>
      </c>
      <c r="E52" s="180">
        <f t="shared" si="6"/>
        <v>9.0000000000000012E-12</v>
      </c>
      <c r="F52" s="181">
        <f t="shared" si="5"/>
        <v>5.2090000000000005E-9</v>
      </c>
      <c r="G52" s="182" t="str">
        <f t="shared" si="7"/>
        <v>nc</v>
      </c>
      <c r="H52" s="542"/>
      <c r="I52" s="543"/>
      <c r="J52" s="544"/>
      <c r="K52" s="36">
        <f>H52+POWER(10,H52-12)+I52+POWER(10,I52-12)+J52+POWER(10,J52-12)</f>
        <v>3.0000000000000001E-12</v>
      </c>
      <c r="L52" s="542"/>
      <c r="M52" s="543"/>
      <c r="N52" s="544"/>
      <c r="O52" s="36">
        <f>L52+POWER(10,L52-12)+M52+POWER(10,M52-12)+N52+POWER(10,N52-12)</f>
        <v>3.0000000000000001E-12</v>
      </c>
      <c r="P52" s="542"/>
      <c r="Q52" s="543"/>
      <c r="R52" s="544"/>
      <c r="S52" s="36">
        <f>P52+POWER(10,P52-12)+Q52+POWER(10,Q52-12)+R52+POWER(10,R52-12)</f>
        <v>3.0000000000000001E-12</v>
      </c>
    </row>
    <row r="53" spans="1:19" ht="24" customHeight="1" x14ac:dyDescent="0.45">
      <c r="A53" s="177"/>
      <c r="B53" s="582" t="s">
        <v>168</v>
      </c>
      <c r="C53" s="582"/>
      <c r="D53" s="582"/>
      <c r="E53" s="582"/>
      <c r="F53" s="582"/>
      <c r="G53" s="582"/>
      <c r="H53" s="582"/>
      <c r="I53" s="582"/>
      <c r="J53" s="582"/>
      <c r="K53" s="582"/>
      <c r="L53" s="582"/>
      <c r="M53" s="582"/>
      <c r="N53" s="582"/>
      <c r="O53" s="582"/>
      <c r="P53" s="582"/>
      <c r="Q53" s="582"/>
      <c r="R53" s="582"/>
      <c r="S53" s="582"/>
    </row>
    <row r="54" spans="1:19" ht="15.75" customHeight="1" x14ac:dyDescent="0.15">
      <c r="B54" s="71" t="s">
        <v>147</v>
      </c>
      <c r="C54" s="71"/>
      <c r="D54" s="27" t="s">
        <v>14</v>
      </c>
      <c r="E54" s="174" t="s">
        <v>163</v>
      </c>
      <c r="F54" s="175"/>
      <c r="G54" s="176" t="s">
        <v>149</v>
      </c>
      <c r="H54" s="583" t="s">
        <v>150</v>
      </c>
      <c r="I54" s="583"/>
      <c r="J54" s="583"/>
      <c r="K54" s="583"/>
      <c r="L54" s="583" t="s">
        <v>151</v>
      </c>
      <c r="M54" s="583"/>
      <c r="N54" s="583"/>
      <c r="O54" s="583"/>
      <c r="P54" s="583" t="s">
        <v>152</v>
      </c>
      <c r="Q54" s="583"/>
      <c r="R54" s="583"/>
      <c r="S54" s="583"/>
    </row>
    <row r="55" spans="1:19" ht="15.75" customHeight="1" x14ac:dyDescent="0.15">
      <c r="A55" s="177"/>
      <c r="B55" s="178" t="str">
        <f>Classement!D98</f>
        <v/>
      </c>
      <c r="C55" s="525">
        <f>Classement!E98</f>
        <v>0</v>
      </c>
      <c r="D55" s="179">
        <v>1</v>
      </c>
      <c r="E55" s="180">
        <f t="shared" ref="E55:E77" si="11">K55+O55+S55</f>
        <v>9.0000000000000012E-12</v>
      </c>
      <c r="F55" s="181">
        <f t="shared" si="5"/>
        <v>5.5089999999999999E-9</v>
      </c>
      <c r="G55" s="182" t="str">
        <f t="shared" ref="G55:G78" si="12">IF(ROUND(E55,0)&lt;&gt;0,RANK(E55,$E$3:$E$78),"nc")</f>
        <v>nc</v>
      </c>
      <c r="H55" s="539"/>
      <c r="I55" s="540"/>
      <c r="J55" s="541"/>
      <c r="K55" s="36">
        <f t="shared" ref="K55:K77" si="13">H55+POWER(10,H55-12)+I55+POWER(10,I55-12)+J55+POWER(10,J55-12)</f>
        <v>3.0000000000000001E-12</v>
      </c>
      <c r="L55" s="539"/>
      <c r="M55" s="540"/>
      <c r="N55" s="541"/>
      <c r="O55" s="36">
        <f t="shared" ref="O55:O77" si="14">L55+POWER(10,L55-12)+M55+POWER(10,M55-12)+N55+POWER(10,N55-12)</f>
        <v>3.0000000000000001E-12</v>
      </c>
      <c r="P55" s="539"/>
      <c r="Q55" s="540"/>
      <c r="R55" s="541"/>
      <c r="S55" s="36">
        <f t="shared" ref="S55:S77" si="15">P55+POWER(10,P55-12)+Q55+POWER(10,Q55-12)+R55+POWER(10,R55-12)</f>
        <v>3.0000000000000001E-12</v>
      </c>
    </row>
    <row r="56" spans="1:19" ht="15.75" customHeight="1" x14ac:dyDescent="0.15">
      <c r="A56" s="177"/>
      <c r="B56" s="178" t="str">
        <f>Classement!D99</f>
        <v/>
      </c>
      <c r="C56" s="525">
        <f>Classement!E99</f>
        <v>0</v>
      </c>
      <c r="D56" s="179">
        <v>2</v>
      </c>
      <c r="E56" s="180">
        <f t="shared" si="11"/>
        <v>9.0000000000000012E-12</v>
      </c>
      <c r="F56" s="181">
        <f t="shared" si="5"/>
        <v>5.609E-9</v>
      </c>
      <c r="G56" s="182" t="str">
        <f t="shared" si="12"/>
        <v>nc</v>
      </c>
      <c r="H56" s="539"/>
      <c r="I56" s="540"/>
      <c r="J56" s="541"/>
      <c r="K56" s="36">
        <f t="shared" si="13"/>
        <v>3.0000000000000001E-12</v>
      </c>
      <c r="L56" s="539"/>
      <c r="M56" s="540"/>
      <c r="N56" s="541"/>
      <c r="O56" s="36">
        <f t="shared" si="14"/>
        <v>3.0000000000000001E-12</v>
      </c>
      <c r="P56" s="539"/>
      <c r="Q56" s="540"/>
      <c r="R56" s="541"/>
      <c r="S56" s="36">
        <f t="shared" si="15"/>
        <v>3.0000000000000001E-12</v>
      </c>
    </row>
    <row r="57" spans="1:19" ht="15.75" customHeight="1" x14ac:dyDescent="0.15">
      <c r="A57" s="177"/>
      <c r="B57" s="178" t="str">
        <f>Classement!D100</f>
        <v/>
      </c>
      <c r="C57" s="525">
        <f>Classement!E100</f>
        <v>0</v>
      </c>
      <c r="D57" s="187">
        <v>3</v>
      </c>
      <c r="E57" s="186">
        <f t="shared" si="11"/>
        <v>9.0000000000000012E-12</v>
      </c>
      <c r="F57" s="181">
        <f t="shared" si="5"/>
        <v>5.709E-9</v>
      </c>
      <c r="G57" s="182" t="str">
        <f t="shared" si="12"/>
        <v>nc</v>
      </c>
      <c r="H57" s="539"/>
      <c r="I57" s="540"/>
      <c r="J57" s="541"/>
      <c r="K57" s="545">
        <f t="shared" si="13"/>
        <v>3.0000000000000001E-12</v>
      </c>
      <c r="L57" s="539"/>
      <c r="M57" s="540"/>
      <c r="N57" s="541"/>
      <c r="O57" s="546">
        <f t="shared" si="14"/>
        <v>3.0000000000000001E-12</v>
      </c>
      <c r="P57" s="539"/>
      <c r="Q57" s="540"/>
      <c r="R57" s="541"/>
      <c r="S57" s="546">
        <f t="shared" si="15"/>
        <v>3.0000000000000001E-12</v>
      </c>
    </row>
    <row r="58" spans="1:19" ht="15.75" customHeight="1" x14ac:dyDescent="0.15">
      <c r="A58" s="177"/>
      <c r="B58" s="178" t="str">
        <f>Classement!D101</f>
        <v/>
      </c>
      <c r="C58" s="525">
        <f>Classement!E101</f>
        <v>0</v>
      </c>
      <c r="D58" s="179">
        <v>4</v>
      </c>
      <c r="E58" s="180">
        <f t="shared" si="11"/>
        <v>9.0000000000000012E-12</v>
      </c>
      <c r="F58" s="181">
        <f t="shared" si="5"/>
        <v>5.8090000000000001E-9</v>
      </c>
      <c r="G58" s="182" t="str">
        <f t="shared" si="12"/>
        <v>nc</v>
      </c>
      <c r="H58" s="539"/>
      <c r="I58" s="540"/>
      <c r="J58" s="541"/>
      <c r="K58" s="36">
        <f t="shared" si="13"/>
        <v>3.0000000000000001E-12</v>
      </c>
      <c r="L58" s="539"/>
      <c r="M58" s="540"/>
      <c r="N58" s="541"/>
      <c r="O58" s="36">
        <f t="shared" si="14"/>
        <v>3.0000000000000001E-12</v>
      </c>
      <c r="P58" s="539"/>
      <c r="Q58" s="540"/>
      <c r="R58" s="541"/>
      <c r="S58" s="36">
        <f t="shared" si="15"/>
        <v>3.0000000000000001E-12</v>
      </c>
    </row>
    <row r="59" spans="1:19" ht="15.75" customHeight="1" x14ac:dyDescent="0.15">
      <c r="A59" s="177"/>
      <c r="B59" s="178" t="str">
        <f>Classement!D102</f>
        <v/>
      </c>
      <c r="C59" s="525">
        <f>Classement!E102</f>
        <v>0</v>
      </c>
      <c r="D59" s="187">
        <v>5</v>
      </c>
      <c r="E59" s="186">
        <f t="shared" si="11"/>
        <v>9.0000000000000012E-12</v>
      </c>
      <c r="F59" s="181">
        <f t="shared" si="5"/>
        <v>5.9090000000000002E-9</v>
      </c>
      <c r="G59" s="182" t="str">
        <f t="shared" si="12"/>
        <v>nc</v>
      </c>
      <c r="H59" s="539"/>
      <c r="I59" s="540"/>
      <c r="J59" s="541"/>
      <c r="K59" s="545">
        <f t="shared" si="13"/>
        <v>3.0000000000000001E-12</v>
      </c>
      <c r="L59" s="539"/>
      <c r="M59" s="540"/>
      <c r="N59" s="541"/>
      <c r="O59" s="546">
        <f t="shared" si="14"/>
        <v>3.0000000000000001E-12</v>
      </c>
      <c r="P59" s="539"/>
      <c r="Q59" s="540"/>
      <c r="R59" s="541"/>
      <c r="S59" s="546">
        <f t="shared" si="15"/>
        <v>3.0000000000000001E-12</v>
      </c>
    </row>
    <row r="60" spans="1:19" ht="15.75" customHeight="1" x14ac:dyDescent="0.15">
      <c r="A60" s="177"/>
      <c r="B60" s="178" t="str">
        <f>Classement!D103</f>
        <v/>
      </c>
      <c r="C60" s="525">
        <f>Classement!E103</f>
        <v>0</v>
      </c>
      <c r="D60" s="179">
        <v>6</v>
      </c>
      <c r="E60" s="180">
        <f t="shared" si="11"/>
        <v>9.0000000000000012E-12</v>
      </c>
      <c r="F60" s="181">
        <f t="shared" si="5"/>
        <v>6.0090000000000002E-9</v>
      </c>
      <c r="G60" s="182" t="str">
        <f t="shared" si="12"/>
        <v>nc</v>
      </c>
      <c r="H60" s="539"/>
      <c r="I60" s="540"/>
      <c r="J60" s="541"/>
      <c r="K60" s="36">
        <f t="shared" si="13"/>
        <v>3.0000000000000001E-12</v>
      </c>
      <c r="L60" s="539"/>
      <c r="M60" s="540"/>
      <c r="N60" s="541"/>
      <c r="O60" s="36">
        <f t="shared" si="14"/>
        <v>3.0000000000000001E-12</v>
      </c>
      <c r="P60" s="539"/>
      <c r="Q60" s="540"/>
      <c r="R60" s="541"/>
      <c r="S60" s="36">
        <f t="shared" si="15"/>
        <v>3.0000000000000001E-12</v>
      </c>
    </row>
    <row r="61" spans="1:19" ht="15.75" customHeight="1" x14ac:dyDescent="0.15">
      <c r="A61" s="177"/>
      <c r="B61" s="178" t="str">
        <f>Classement!D104</f>
        <v/>
      </c>
      <c r="C61" s="525">
        <f>Classement!E104</f>
        <v>0</v>
      </c>
      <c r="D61" s="187">
        <v>7</v>
      </c>
      <c r="E61" s="186">
        <f t="shared" si="11"/>
        <v>9.0000000000000012E-12</v>
      </c>
      <c r="F61" s="181">
        <f t="shared" si="5"/>
        <v>6.1090000000000003E-9</v>
      </c>
      <c r="G61" s="182" t="str">
        <f t="shared" si="12"/>
        <v>nc</v>
      </c>
      <c r="H61" s="539"/>
      <c r="I61" s="540"/>
      <c r="J61" s="541"/>
      <c r="K61" s="545">
        <f t="shared" si="13"/>
        <v>3.0000000000000001E-12</v>
      </c>
      <c r="L61" s="539"/>
      <c r="M61" s="540"/>
      <c r="N61" s="541"/>
      <c r="O61" s="546">
        <f t="shared" si="14"/>
        <v>3.0000000000000001E-12</v>
      </c>
      <c r="P61" s="539"/>
      <c r="Q61" s="540"/>
      <c r="R61" s="541"/>
      <c r="S61" s="546">
        <f t="shared" si="15"/>
        <v>3.0000000000000001E-12</v>
      </c>
    </row>
    <row r="62" spans="1:19" ht="15.75" customHeight="1" x14ac:dyDescent="0.15">
      <c r="A62" s="177"/>
      <c r="B62" s="178" t="str">
        <f>Classement!D105</f>
        <v/>
      </c>
      <c r="C62" s="525">
        <f>Classement!E105</f>
        <v>0</v>
      </c>
      <c r="D62" s="179">
        <v>8</v>
      </c>
      <c r="E62" s="180">
        <f t="shared" si="11"/>
        <v>9.0000000000000012E-12</v>
      </c>
      <c r="F62" s="181">
        <f t="shared" si="5"/>
        <v>6.2090000000000004E-9</v>
      </c>
      <c r="G62" s="182" t="str">
        <f t="shared" si="12"/>
        <v>nc</v>
      </c>
      <c r="H62" s="539"/>
      <c r="I62" s="540"/>
      <c r="J62" s="541"/>
      <c r="K62" s="36">
        <f t="shared" si="13"/>
        <v>3.0000000000000001E-12</v>
      </c>
      <c r="L62" s="539"/>
      <c r="M62" s="540"/>
      <c r="N62" s="541"/>
      <c r="O62" s="36">
        <f t="shared" si="14"/>
        <v>3.0000000000000001E-12</v>
      </c>
      <c r="P62" s="539"/>
      <c r="Q62" s="540"/>
      <c r="R62" s="541"/>
      <c r="S62" s="36">
        <f t="shared" si="15"/>
        <v>3.0000000000000001E-12</v>
      </c>
    </row>
    <row r="63" spans="1:19" ht="15.75" customHeight="1" x14ac:dyDescent="0.15">
      <c r="A63" s="177"/>
      <c r="B63" s="178" t="str">
        <f>Classement!D106</f>
        <v/>
      </c>
      <c r="C63" s="525">
        <f>Classement!E106</f>
        <v>0</v>
      </c>
      <c r="D63" s="187">
        <v>9</v>
      </c>
      <c r="E63" s="186">
        <f t="shared" si="11"/>
        <v>9.0000000000000012E-12</v>
      </c>
      <c r="F63" s="181">
        <f t="shared" si="5"/>
        <v>6.3090000000000004E-9</v>
      </c>
      <c r="G63" s="182" t="str">
        <f t="shared" si="12"/>
        <v>nc</v>
      </c>
      <c r="H63" s="539"/>
      <c r="I63" s="540"/>
      <c r="J63" s="541"/>
      <c r="K63" s="545">
        <f t="shared" si="13"/>
        <v>3.0000000000000001E-12</v>
      </c>
      <c r="L63" s="539"/>
      <c r="M63" s="540"/>
      <c r="N63" s="541"/>
      <c r="O63" s="545">
        <f t="shared" si="14"/>
        <v>3.0000000000000001E-12</v>
      </c>
      <c r="P63" s="539"/>
      <c r="Q63" s="540"/>
      <c r="R63" s="541"/>
      <c r="S63" s="545">
        <f t="shared" si="15"/>
        <v>3.0000000000000001E-12</v>
      </c>
    </row>
    <row r="64" spans="1:19" ht="15.75" customHeight="1" x14ac:dyDescent="0.15">
      <c r="A64" s="177"/>
      <c r="B64" s="178" t="str">
        <f>Classement!D107</f>
        <v/>
      </c>
      <c r="C64" s="525">
        <f>Classement!E107</f>
        <v>0</v>
      </c>
      <c r="D64" s="179">
        <v>10</v>
      </c>
      <c r="E64" s="188">
        <f t="shared" si="11"/>
        <v>9.0000000000000012E-12</v>
      </c>
      <c r="F64" s="181">
        <f t="shared" si="5"/>
        <v>6.4090000000000005E-9</v>
      </c>
      <c r="G64" s="182" t="str">
        <f t="shared" si="12"/>
        <v>nc</v>
      </c>
      <c r="H64" s="539"/>
      <c r="I64" s="540"/>
      <c r="J64" s="541"/>
      <c r="K64" s="545">
        <f t="shared" si="13"/>
        <v>3.0000000000000001E-12</v>
      </c>
      <c r="L64" s="539"/>
      <c r="M64" s="540"/>
      <c r="N64" s="541"/>
      <c r="O64" s="545">
        <f t="shared" si="14"/>
        <v>3.0000000000000001E-12</v>
      </c>
      <c r="P64" s="539"/>
      <c r="Q64" s="540"/>
      <c r="R64" s="541"/>
      <c r="S64" s="545">
        <f t="shared" si="15"/>
        <v>3.0000000000000001E-12</v>
      </c>
    </row>
    <row r="65" spans="1:19" ht="15.75" customHeight="1" x14ac:dyDescent="0.15">
      <c r="A65" s="177"/>
      <c r="B65" s="178" t="str">
        <f>Classement!D108</f>
        <v/>
      </c>
      <c r="C65" s="525">
        <f>Classement!E108</f>
        <v>0</v>
      </c>
      <c r="D65" s="187">
        <v>11</v>
      </c>
      <c r="E65" s="180">
        <f t="shared" si="11"/>
        <v>9.0000000000000012E-12</v>
      </c>
      <c r="F65" s="181">
        <f t="shared" si="5"/>
        <v>6.5090000000000006E-9</v>
      </c>
      <c r="G65" s="182" t="str">
        <f t="shared" si="12"/>
        <v>nc</v>
      </c>
      <c r="H65" s="539"/>
      <c r="I65" s="540"/>
      <c r="J65" s="541"/>
      <c r="K65" s="36">
        <f t="shared" si="13"/>
        <v>3.0000000000000001E-12</v>
      </c>
      <c r="L65" s="539"/>
      <c r="M65" s="540"/>
      <c r="N65" s="541"/>
      <c r="O65" s="36">
        <f t="shared" si="14"/>
        <v>3.0000000000000001E-12</v>
      </c>
      <c r="P65" s="539"/>
      <c r="Q65" s="540"/>
      <c r="R65" s="541"/>
      <c r="S65" s="36">
        <f t="shared" si="15"/>
        <v>3.0000000000000001E-12</v>
      </c>
    </row>
    <row r="66" spans="1:19" ht="15.75" customHeight="1" x14ac:dyDescent="0.15">
      <c r="A66" s="177"/>
      <c r="B66" s="178" t="str">
        <f>Classement!D109</f>
        <v/>
      </c>
      <c r="C66" s="525">
        <f>Classement!E109</f>
        <v>0</v>
      </c>
      <c r="D66" s="179">
        <v>12</v>
      </c>
      <c r="E66" s="188">
        <f t="shared" si="11"/>
        <v>9.0000000000000012E-12</v>
      </c>
      <c r="F66" s="181">
        <f t="shared" si="5"/>
        <v>6.6090000000000006E-9</v>
      </c>
      <c r="G66" s="182" t="str">
        <f t="shared" si="12"/>
        <v>nc</v>
      </c>
      <c r="H66" s="539"/>
      <c r="I66" s="540"/>
      <c r="J66" s="541"/>
      <c r="K66" s="545">
        <f t="shared" si="13"/>
        <v>3.0000000000000001E-12</v>
      </c>
      <c r="L66" s="539"/>
      <c r="M66" s="540"/>
      <c r="N66" s="541"/>
      <c r="O66" s="545">
        <f t="shared" si="14"/>
        <v>3.0000000000000001E-12</v>
      </c>
      <c r="P66" s="539"/>
      <c r="Q66" s="540"/>
      <c r="R66" s="541"/>
      <c r="S66" s="545">
        <f t="shared" si="15"/>
        <v>3.0000000000000001E-12</v>
      </c>
    </row>
    <row r="67" spans="1:19" ht="15.75" customHeight="1" x14ac:dyDescent="0.15">
      <c r="A67" s="177"/>
      <c r="B67" s="178" t="str">
        <f>Classement!D110</f>
        <v/>
      </c>
      <c r="C67" s="525">
        <f>Classement!E110</f>
        <v>0</v>
      </c>
      <c r="D67" s="187">
        <v>13</v>
      </c>
      <c r="E67" s="180">
        <f t="shared" si="11"/>
        <v>9.0000000000000012E-12</v>
      </c>
      <c r="F67" s="181">
        <f t="shared" si="5"/>
        <v>6.7089999999999999E-9</v>
      </c>
      <c r="G67" s="182" t="str">
        <f t="shared" si="12"/>
        <v>nc</v>
      </c>
      <c r="H67" s="539"/>
      <c r="I67" s="540"/>
      <c r="J67" s="541"/>
      <c r="K67" s="36">
        <f t="shared" si="13"/>
        <v>3.0000000000000001E-12</v>
      </c>
      <c r="L67" s="539"/>
      <c r="M67" s="540"/>
      <c r="N67" s="541"/>
      <c r="O67" s="36">
        <f t="shared" si="14"/>
        <v>3.0000000000000001E-12</v>
      </c>
      <c r="P67" s="539"/>
      <c r="Q67" s="540"/>
      <c r="R67" s="541"/>
      <c r="S67" s="36">
        <f t="shared" si="15"/>
        <v>3.0000000000000001E-12</v>
      </c>
    </row>
    <row r="68" spans="1:19" ht="15.75" customHeight="1" x14ac:dyDescent="0.15">
      <c r="A68" s="177"/>
      <c r="B68" s="178" t="str">
        <f>Classement!D111</f>
        <v/>
      </c>
      <c r="C68" s="525">
        <f>Classement!E111</f>
        <v>0</v>
      </c>
      <c r="D68" s="179">
        <v>14</v>
      </c>
      <c r="E68" s="188">
        <f t="shared" si="11"/>
        <v>9.0000000000000012E-12</v>
      </c>
      <c r="F68" s="181">
        <f t="shared" ref="F68:F78" si="16">E68+ROW()/10000000000</f>
        <v>6.809E-9</v>
      </c>
      <c r="G68" s="182" t="str">
        <f t="shared" si="12"/>
        <v>nc</v>
      </c>
      <c r="H68" s="539"/>
      <c r="I68" s="540"/>
      <c r="J68" s="541"/>
      <c r="K68" s="545">
        <f t="shared" si="13"/>
        <v>3.0000000000000001E-12</v>
      </c>
      <c r="L68" s="539"/>
      <c r="M68" s="540"/>
      <c r="N68" s="541"/>
      <c r="O68" s="545">
        <f t="shared" si="14"/>
        <v>3.0000000000000001E-12</v>
      </c>
      <c r="P68" s="539"/>
      <c r="Q68" s="540"/>
      <c r="R68" s="541"/>
      <c r="S68" s="545">
        <f t="shared" si="15"/>
        <v>3.0000000000000001E-12</v>
      </c>
    </row>
    <row r="69" spans="1:19" ht="15.75" customHeight="1" x14ac:dyDescent="0.15">
      <c r="A69" s="177"/>
      <c r="B69" s="178" t="str">
        <f>Classement!D112</f>
        <v/>
      </c>
      <c r="C69" s="525">
        <f>Classement!E112</f>
        <v>0</v>
      </c>
      <c r="D69" s="187">
        <v>15</v>
      </c>
      <c r="E69" s="180">
        <f t="shared" si="11"/>
        <v>9.0000000000000012E-12</v>
      </c>
      <c r="F69" s="181">
        <f t="shared" si="16"/>
        <v>6.909E-9</v>
      </c>
      <c r="G69" s="182" t="str">
        <f t="shared" si="12"/>
        <v>nc</v>
      </c>
      <c r="H69" s="539"/>
      <c r="I69" s="540"/>
      <c r="J69" s="541"/>
      <c r="K69" s="36">
        <f t="shared" si="13"/>
        <v>3.0000000000000001E-12</v>
      </c>
      <c r="L69" s="539"/>
      <c r="M69" s="540"/>
      <c r="N69" s="541"/>
      <c r="O69" s="36">
        <f t="shared" si="14"/>
        <v>3.0000000000000001E-12</v>
      </c>
      <c r="P69" s="539"/>
      <c r="Q69" s="540"/>
      <c r="R69" s="541"/>
      <c r="S69" s="36">
        <f t="shared" si="15"/>
        <v>3.0000000000000001E-12</v>
      </c>
    </row>
    <row r="70" spans="1:19" ht="15.75" customHeight="1" x14ac:dyDescent="0.15">
      <c r="A70" s="177"/>
      <c r="B70" s="178" t="str">
        <f>Classement!D113</f>
        <v/>
      </c>
      <c r="C70" s="525">
        <f>Classement!E113</f>
        <v>0</v>
      </c>
      <c r="D70" s="179">
        <v>16</v>
      </c>
      <c r="E70" s="188">
        <f t="shared" si="11"/>
        <v>9.0000000000000012E-12</v>
      </c>
      <c r="F70" s="181">
        <f t="shared" si="16"/>
        <v>7.0090000000000001E-9</v>
      </c>
      <c r="G70" s="182" t="str">
        <f t="shared" si="12"/>
        <v>nc</v>
      </c>
      <c r="H70" s="539"/>
      <c r="I70" s="540"/>
      <c r="J70" s="541"/>
      <c r="K70" s="545">
        <f t="shared" si="13"/>
        <v>3.0000000000000001E-12</v>
      </c>
      <c r="L70" s="539"/>
      <c r="M70" s="540"/>
      <c r="N70" s="541"/>
      <c r="O70" s="545">
        <f t="shared" si="14"/>
        <v>3.0000000000000001E-12</v>
      </c>
      <c r="P70" s="539"/>
      <c r="Q70" s="540"/>
      <c r="R70" s="541"/>
      <c r="S70" s="545">
        <f t="shared" si="15"/>
        <v>3.0000000000000001E-12</v>
      </c>
    </row>
    <row r="71" spans="1:19" ht="15.75" customHeight="1" x14ac:dyDescent="0.15">
      <c r="A71" s="177"/>
      <c r="B71" s="178" t="str">
        <f>Classement!D114</f>
        <v/>
      </c>
      <c r="C71" s="525">
        <f>Classement!E114</f>
        <v>0</v>
      </c>
      <c r="D71" s="187">
        <v>17</v>
      </c>
      <c r="E71" s="180">
        <f t="shared" si="11"/>
        <v>9.0000000000000012E-12</v>
      </c>
      <c r="F71" s="181">
        <f t="shared" si="16"/>
        <v>7.1090000000000002E-9</v>
      </c>
      <c r="G71" s="182" t="str">
        <f t="shared" si="12"/>
        <v>nc</v>
      </c>
      <c r="H71" s="539"/>
      <c r="I71" s="540"/>
      <c r="J71" s="541"/>
      <c r="K71" s="36">
        <f t="shared" si="13"/>
        <v>3.0000000000000001E-12</v>
      </c>
      <c r="L71" s="539"/>
      <c r="M71" s="540"/>
      <c r="N71" s="541"/>
      <c r="O71" s="36">
        <f t="shared" si="14"/>
        <v>3.0000000000000001E-12</v>
      </c>
      <c r="P71" s="539"/>
      <c r="Q71" s="540"/>
      <c r="R71" s="541"/>
      <c r="S71" s="36">
        <f t="shared" si="15"/>
        <v>3.0000000000000001E-12</v>
      </c>
    </row>
    <row r="72" spans="1:19" ht="15.75" customHeight="1" x14ac:dyDescent="0.15">
      <c r="A72" s="177"/>
      <c r="B72" s="178" t="str">
        <f>Classement!D115</f>
        <v/>
      </c>
      <c r="C72" s="525">
        <f>Classement!E115</f>
        <v>0</v>
      </c>
      <c r="D72" s="179">
        <v>18</v>
      </c>
      <c r="E72" s="188">
        <f t="shared" si="11"/>
        <v>9.0000000000000012E-12</v>
      </c>
      <c r="F72" s="181">
        <f t="shared" si="16"/>
        <v>7.2090000000000002E-9</v>
      </c>
      <c r="G72" s="182" t="str">
        <f t="shared" si="12"/>
        <v>nc</v>
      </c>
      <c r="H72" s="539"/>
      <c r="I72" s="540"/>
      <c r="J72" s="541"/>
      <c r="K72" s="545">
        <f t="shared" si="13"/>
        <v>3.0000000000000001E-12</v>
      </c>
      <c r="L72" s="539"/>
      <c r="M72" s="540"/>
      <c r="N72" s="541"/>
      <c r="O72" s="545">
        <f t="shared" si="14"/>
        <v>3.0000000000000001E-12</v>
      </c>
      <c r="P72" s="539"/>
      <c r="Q72" s="540"/>
      <c r="R72" s="541"/>
      <c r="S72" s="545">
        <f t="shared" si="15"/>
        <v>3.0000000000000001E-12</v>
      </c>
    </row>
    <row r="73" spans="1:19" ht="15.75" customHeight="1" x14ac:dyDescent="0.15">
      <c r="A73" s="177"/>
      <c r="B73" s="178" t="str">
        <f>Classement!D116</f>
        <v/>
      </c>
      <c r="C73" s="525">
        <f>Classement!E116</f>
        <v>0</v>
      </c>
      <c r="D73" s="187">
        <v>19</v>
      </c>
      <c r="E73" s="180">
        <f t="shared" si="11"/>
        <v>9.0000000000000012E-12</v>
      </c>
      <c r="F73" s="181">
        <f t="shared" si="16"/>
        <v>7.3090000000000003E-9</v>
      </c>
      <c r="G73" s="182" t="str">
        <f t="shared" si="12"/>
        <v>nc</v>
      </c>
      <c r="H73" s="539"/>
      <c r="I73" s="540"/>
      <c r="J73" s="541"/>
      <c r="K73" s="36">
        <f t="shared" si="13"/>
        <v>3.0000000000000001E-12</v>
      </c>
      <c r="L73" s="539"/>
      <c r="M73" s="540"/>
      <c r="N73" s="541"/>
      <c r="O73" s="36">
        <f t="shared" si="14"/>
        <v>3.0000000000000001E-12</v>
      </c>
      <c r="P73" s="539"/>
      <c r="Q73" s="540"/>
      <c r="R73" s="541"/>
      <c r="S73" s="36">
        <f t="shared" si="15"/>
        <v>3.0000000000000001E-12</v>
      </c>
    </row>
    <row r="74" spans="1:19" ht="15.75" customHeight="1" x14ac:dyDescent="0.15">
      <c r="A74" s="177"/>
      <c r="B74" s="178" t="str">
        <f>Classement!D117</f>
        <v/>
      </c>
      <c r="C74" s="525">
        <f>Classement!E117</f>
        <v>0</v>
      </c>
      <c r="D74" s="179">
        <v>20</v>
      </c>
      <c r="E74" s="189">
        <f t="shared" si="11"/>
        <v>9.0000000000000012E-12</v>
      </c>
      <c r="F74" s="190">
        <f t="shared" si="16"/>
        <v>7.4090000000000004E-9</v>
      </c>
      <c r="G74" s="191" t="str">
        <f t="shared" si="12"/>
        <v>nc</v>
      </c>
      <c r="H74" s="539"/>
      <c r="I74" s="540"/>
      <c r="J74" s="541"/>
      <c r="K74" s="545">
        <f t="shared" si="13"/>
        <v>3.0000000000000001E-12</v>
      </c>
      <c r="L74" s="539"/>
      <c r="M74" s="540"/>
      <c r="N74" s="541"/>
      <c r="O74" s="545">
        <f t="shared" si="14"/>
        <v>3.0000000000000001E-12</v>
      </c>
      <c r="P74" s="539"/>
      <c r="Q74" s="540"/>
      <c r="R74" s="541"/>
      <c r="S74" s="545">
        <f t="shared" si="15"/>
        <v>3.0000000000000001E-12</v>
      </c>
    </row>
    <row r="75" spans="1:19" ht="15.75" customHeight="1" x14ac:dyDescent="0.15">
      <c r="A75" s="177"/>
      <c r="B75" s="178" t="str">
        <f>Classement!D118</f>
        <v/>
      </c>
      <c r="C75" s="525">
        <f>Classement!E118</f>
        <v>0</v>
      </c>
      <c r="D75" s="187">
        <v>21</v>
      </c>
      <c r="E75" s="192">
        <f t="shared" si="11"/>
        <v>9.0000000000000012E-12</v>
      </c>
      <c r="F75" s="190">
        <f t="shared" si="16"/>
        <v>7.5089999999999996E-9</v>
      </c>
      <c r="G75" s="191" t="str">
        <f t="shared" si="12"/>
        <v>nc</v>
      </c>
      <c r="H75" s="539"/>
      <c r="I75" s="540"/>
      <c r="J75" s="541"/>
      <c r="K75" s="36">
        <f t="shared" si="13"/>
        <v>3.0000000000000001E-12</v>
      </c>
      <c r="L75" s="539"/>
      <c r="M75" s="540"/>
      <c r="N75" s="541"/>
      <c r="O75" s="36">
        <f t="shared" si="14"/>
        <v>3.0000000000000001E-12</v>
      </c>
      <c r="P75" s="539"/>
      <c r="Q75" s="540"/>
      <c r="R75" s="541"/>
      <c r="S75" s="36">
        <f t="shared" si="15"/>
        <v>3.0000000000000001E-12</v>
      </c>
    </row>
    <row r="76" spans="1:19" ht="15.75" customHeight="1" x14ac:dyDescent="0.15">
      <c r="A76" s="177"/>
      <c r="B76" s="178" t="str">
        <f>Classement!D119</f>
        <v/>
      </c>
      <c r="C76" s="525">
        <f>Classement!E119</f>
        <v>0</v>
      </c>
      <c r="D76" s="179">
        <v>22</v>
      </c>
      <c r="E76" s="189">
        <f t="shared" si="11"/>
        <v>9.0000000000000012E-12</v>
      </c>
      <c r="F76" s="190">
        <f t="shared" si="16"/>
        <v>7.6090000000000005E-9</v>
      </c>
      <c r="G76" s="191" t="str">
        <f t="shared" si="12"/>
        <v>nc</v>
      </c>
      <c r="H76" s="539"/>
      <c r="I76" s="540"/>
      <c r="J76" s="541"/>
      <c r="K76" s="545">
        <f t="shared" si="13"/>
        <v>3.0000000000000001E-12</v>
      </c>
      <c r="L76" s="539"/>
      <c r="M76" s="540"/>
      <c r="N76" s="541"/>
      <c r="O76" s="545">
        <f t="shared" si="14"/>
        <v>3.0000000000000001E-12</v>
      </c>
      <c r="P76" s="539"/>
      <c r="Q76" s="540"/>
      <c r="R76" s="541"/>
      <c r="S76" s="545">
        <f t="shared" si="15"/>
        <v>3.0000000000000001E-12</v>
      </c>
    </row>
    <row r="77" spans="1:19" ht="15.75" customHeight="1" x14ac:dyDescent="0.15">
      <c r="A77" s="177"/>
      <c r="B77" s="178" t="str">
        <f>Classement!D120</f>
        <v/>
      </c>
      <c r="C77" s="525">
        <f>Classement!E120</f>
        <v>0</v>
      </c>
      <c r="D77" s="187">
        <v>23</v>
      </c>
      <c r="E77" s="192">
        <f t="shared" si="11"/>
        <v>9.0000000000000012E-12</v>
      </c>
      <c r="F77" s="190">
        <f t="shared" si="16"/>
        <v>7.7089999999999997E-9</v>
      </c>
      <c r="G77" s="191" t="str">
        <f t="shared" si="12"/>
        <v>nc</v>
      </c>
      <c r="H77" s="539"/>
      <c r="I77" s="540"/>
      <c r="J77" s="541"/>
      <c r="K77" s="36">
        <f t="shared" si="13"/>
        <v>3.0000000000000001E-12</v>
      </c>
      <c r="L77" s="539"/>
      <c r="M77" s="540"/>
      <c r="N77" s="541"/>
      <c r="O77" s="36">
        <f t="shared" si="14"/>
        <v>3.0000000000000001E-12</v>
      </c>
      <c r="P77" s="539"/>
      <c r="Q77" s="540"/>
      <c r="R77" s="541"/>
      <c r="S77" s="36">
        <f t="shared" si="15"/>
        <v>3.0000000000000001E-12</v>
      </c>
    </row>
    <row r="78" spans="1:19" ht="15.75" customHeight="1" x14ac:dyDescent="0.15">
      <c r="A78" s="177"/>
      <c r="B78" s="178" t="str">
        <f>Classement!D121</f>
        <v/>
      </c>
      <c r="C78" s="525">
        <f>Classement!E121</f>
        <v>0</v>
      </c>
      <c r="D78" s="179">
        <v>24</v>
      </c>
      <c r="E78" s="192">
        <f>K78+O78+S78</f>
        <v>9.0000000000000012E-12</v>
      </c>
      <c r="F78" s="190">
        <f t="shared" si="16"/>
        <v>7.8090000000000006E-9</v>
      </c>
      <c r="G78" s="191" t="str">
        <f t="shared" si="12"/>
        <v>nc</v>
      </c>
      <c r="H78" s="542"/>
      <c r="I78" s="543"/>
      <c r="J78" s="544"/>
      <c r="K78" s="36">
        <f>H78+POWER(10,H78-12)+I78+POWER(10,I78-12)+J78+POWER(10,J78-12)</f>
        <v>3.0000000000000001E-12</v>
      </c>
      <c r="L78" s="542"/>
      <c r="M78" s="543"/>
      <c r="N78" s="544"/>
      <c r="O78" s="36">
        <f>L78+POWER(10,L78-12)+M78+POWER(10,M78-12)+N78+POWER(10,N78-12)</f>
        <v>3.0000000000000001E-12</v>
      </c>
      <c r="P78" s="542"/>
      <c r="Q78" s="543"/>
      <c r="R78" s="544"/>
      <c r="S78" s="36">
        <f>P78+POWER(10,P78-12)+Q78+POWER(10,Q78-12)+R78+POWER(10,R78-12)</f>
        <v>3.0000000000000001E-12</v>
      </c>
    </row>
  </sheetData>
  <sheetProtection sheet="1" selectLockedCells="1"/>
  <mergeCells count="12">
    <mergeCell ref="B53:S53"/>
    <mergeCell ref="H54:K54"/>
    <mergeCell ref="L54:O54"/>
    <mergeCell ref="P54:S54"/>
    <mergeCell ref="B1:S1"/>
    <mergeCell ref="H2:K2"/>
    <mergeCell ref="L2:O2"/>
    <mergeCell ref="P2:S2"/>
    <mergeCell ref="B27:S27"/>
    <mergeCell ref="H28:K28"/>
    <mergeCell ref="L28:O28"/>
    <mergeCell ref="P28:S28"/>
  </mergeCells>
  <conditionalFormatting sqref="E3:E26">
    <cfRule type="colorScale" priority="105">
      <colorScale>
        <cfvo type="min"/>
        <cfvo type="max"/>
        <color rgb="FFFFEF9C"/>
        <color rgb="FF63BE7B"/>
      </colorScale>
    </cfRule>
  </conditionalFormatting>
  <conditionalFormatting sqref="E29:E52 E55:E78 E3:E26">
    <cfRule type="iconSet" priority="104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E29:E52">
    <cfRule type="colorScale" priority="106">
      <colorScale>
        <cfvo type="min"/>
        <cfvo type="max"/>
        <color rgb="FFFFEF9C"/>
        <color rgb="FF63BE7B"/>
      </colorScale>
    </cfRule>
  </conditionalFormatting>
  <conditionalFormatting sqref="E55:E78">
    <cfRule type="colorScale" priority="107">
      <colorScale>
        <cfvo type="min"/>
        <cfvo type="max"/>
        <color rgb="FFFFEF9C"/>
        <color rgb="FF63BE7B"/>
      </colorScale>
    </cfRule>
  </conditionalFormatting>
  <conditionalFormatting sqref="G29:G52 G55:G78 G3:G26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J26">
    <cfRule type="cellIs" dxfId="78" priority="6" operator="equal">
      <formula>10</formula>
    </cfRule>
    <cfRule type="cellIs" dxfId="77" priority="7" operator="between">
      <formula>8</formula>
      <formula>9</formula>
    </cfRule>
    <cfRule type="cellIs" dxfId="76" priority="8" operator="between">
      <formula>5</formula>
      <formula>7</formula>
    </cfRule>
    <cfRule type="cellIs" dxfId="75" priority="9" operator="between">
      <formula>2</formula>
      <formula>4</formula>
    </cfRule>
    <cfRule type="cellIs" dxfId="74" priority="10" operator="equal">
      <formula>1</formula>
    </cfRule>
  </conditionalFormatting>
  <conditionalFormatting sqref="K29:K52 O29:O52 S29:S52">
    <cfRule type="colorScale" priority="109">
      <colorScale>
        <cfvo type="min"/>
        <cfvo type="max"/>
        <color rgb="FFFFEF9C"/>
        <color rgb="FF63BE7B"/>
      </colorScale>
    </cfRule>
  </conditionalFormatting>
  <conditionalFormatting sqref="K55:K78 O55:O78 S55:S78">
    <cfRule type="colorScale" priority="108">
      <colorScale>
        <cfvo type="min"/>
        <cfvo type="max"/>
        <color rgb="FFFFEF9C"/>
        <color rgb="FF63BE7B"/>
      </colorScale>
    </cfRule>
  </conditionalFormatting>
  <conditionalFormatting sqref="L3:N26 P3:R26 H29:J52 L29:N52 P29:R52 H55:J78 L55:N78 P55:R78">
    <cfRule type="cellIs" dxfId="73" priority="1" operator="equal">
      <formula>10</formula>
    </cfRule>
    <cfRule type="cellIs" dxfId="72" priority="2" operator="between">
      <formula>8</formula>
      <formula>9</formula>
    </cfRule>
    <cfRule type="cellIs" dxfId="71" priority="3" operator="between">
      <formula>5</formula>
      <formula>7</formula>
    </cfRule>
    <cfRule type="cellIs" dxfId="70" priority="4" operator="between">
      <formula>2</formula>
      <formula>4</formula>
    </cfRule>
    <cfRule type="cellIs" dxfId="69" priority="5" operator="equal">
      <formula>1</formula>
    </cfRule>
  </conditionalFormatting>
  <conditionalFormatting sqref="S3:S26 O3:O26 K3:K26">
    <cfRule type="colorScale" priority="110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horizontalDpi="300" verticalDpi="300" r:id="rId1"/>
  <headerFooter alignWithMargins="0">
    <oddHeader>&amp;C&amp;"Tahoma,Gras"&amp;16&amp;F
&amp;18Résultats Consolante</oddHeader>
    <oddFooter>&amp;R&amp;"Tahoma,Gras"&amp;16&amp;P</oddFooter>
  </headerFooter>
  <rowBreaks count="2" manualBreakCount="2">
    <brk id="26" max="16383" man="1"/>
    <brk id="5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4:N1407"/>
  <sheetViews>
    <sheetView showGridLines="0" view="pageBreakPreview" zoomScale="70" zoomScaleNormal="100" zoomScaleSheetLayoutView="70" workbookViewId="0">
      <selection activeCell="W29" sqref="W29"/>
    </sheetView>
  </sheetViews>
  <sheetFormatPr baseColWidth="10" defaultColWidth="11.42578125" defaultRowHeight="12.75" x14ac:dyDescent="0.2"/>
  <cols>
    <col min="1" max="1" width="7.5703125" customWidth="1"/>
    <col min="2" max="2" width="15.5703125" customWidth="1"/>
    <col min="3" max="3" width="32.85546875" style="43" customWidth="1"/>
    <col min="4" max="4" width="9.7109375" style="43" customWidth="1"/>
    <col min="5" max="7" width="7.7109375" style="43" customWidth="1"/>
    <col min="8" max="8" width="7.7109375" style="47" customWidth="1"/>
    <col min="9" max="9" width="7.7109375" style="43" customWidth="1"/>
    <col min="10" max="10" width="3.28515625" customWidth="1"/>
    <col min="11" max="11" width="3.85546875" customWidth="1"/>
    <col min="12" max="12" width="27.42578125" bestFit="1" customWidth="1"/>
    <col min="13" max="13" width="11.42578125" customWidth="1"/>
  </cols>
  <sheetData>
    <row r="4" spans="1:12" ht="19.5" customHeight="1" thickBot="1" x14ac:dyDescent="0.25">
      <c r="C4" s="39" t="s">
        <v>169</v>
      </c>
      <c r="D4" s="40"/>
      <c r="E4" s="40"/>
      <c r="F4" s="41"/>
      <c r="G4" s="41"/>
      <c r="H4" s="42"/>
    </row>
    <row r="5" spans="1:12" ht="19.5" customHeight="1" thickBot="1" x14ac:dyDescent="0.25">
      <c r="C5"/>
      <c r="D5"/>
      <c r="E5"/>
      <c r="F5"/>
      <c r="G5"/>
      <c r="H5" s="45"/>
      <c r="K5">
        <v>0</v>
      </c>
      <c r="L5" s="88" t="str">
        <f>Conso!B1</f>
        <v>Consolante Série 1</v>
      </c>
    </row>
    <row r="6" spans="1:12" ht="19.5" customHeight="1" thickBot="1" x14ac:dyDescent="0.25">
      <c r="C6" s="305"/>
      <c r="D6"/>
      <c r="E6"/>
      <c r="F6"/>
      <c r="G6"/>
      <c r="H6" s="45"/>
      <c r="L6" s="88" t="str">
        <f>Conso!B2</f>
        <v>Prénom, Nom</v>
      </c>
    </row>
    <row r="7" spans="1:12" ht="19.5" customHeight="1" thickBot="1" x14ac:dyDescent="0.25">
      <c r="A7">
        <v>0</v>
      </c>
      <c r="C7" s="306" t="str">
        <f>VLOOKUP(A7,nom,2,FALSE)</f>
        <v>Consolante Série 1</v>
      </c>
      <c r="D7"/>
      <c r="E7"/>
      <c r="F7"/>
      <c r="G7"/>
      <c r="H7" s="45"/>
      <c r="K7">
        <v>1</v>
      </c>
      <c r="L7" s="571" t="str">
        <f>Conso!B3</f>
        <v>?</v>
      </c>
    </row>
    <row r="8" spans="1:12" ht="19.5" customHeight="1" thickBot="1" x14ac:dyDescent="0.25">
      <c r="A8">
        <v>1</v>
      </c>
      <c r="C8" s="307" t="str">
        <f>VLOOKUP(A8,nom,2,FALSE)</f>
        <v>?</v>
      </c>
      <c r="D8" s="308">
        <f>Conso!D3</f>
        <v>1</v>
      </c>
      <c r="E8" s="266">
        <v>1</v>
      </c>
      <c r="F8" s="266">
        <v>2</v>
      </c>
      <c r="G8" s="266">
        <v>3</v>
      </c>
      <c r="H8" s="271" t="s">
        <v>129</v>
      </c>
      <c r="I8" s="309" t="s">
        <v>130</v>
      </c>
      <c r="K8">
        <v>2</v>
      </c>
      <c r="L8" s="571" t="str">
        <f>Conso!B4</f>
        <v>?</v>
      </c>
    </row>
    <row r="9" spans="1:12" ht="19.5" customHeight="1" thickBot="1" x14ac:dyDescent="0.25">
      <c r="C9" s="48"/>
      <c r="D9" s="572" t="s">
        <v>131</v>
      </c>
      <c r="E9" s="264"/>
      <c r="F9" s="264"/>
      <c r="G9" s="264"/>
      <c r="H9" s="46"/>
      <c r="I9" s="310"/>
      <c r="K9">
        <v>3</v>
      </c>
      <c r="L9" s="571" t="str">
        <f>Conso!B5</f>
        <v>?</v>
      </c>
    </row>
    <row r="10" spans="1:12" ht="19.5" customHeight="1" thickBot="1" x14ac:dyDescent="0.25">
      <c r="C10"/>
      <c r="D10" s="572" t="s">
        <v>132</v>
      </c>
      <c r="E10" s="264"/>
      <c r="F10" s="264"/>
      <c r="G10" s="264"/>
      <c r="H10" s="46"/>
      <c r="I10" s="311"/>
      <c r="K10">
        <v>4</v>
      </c>
      <c r="L10" s="571" t="str">
        <f>Conso!B6</f>
        <v>?</v>
      </c>
    </row>
    <row r="11" spans="1:12" ht="19.5" customHeight="1" thickBot="1" x14ac:dyDescent="0.25">
      <c r="C11"/>
      <c r="D11" s="574" t="s">
        <v>133</v>
      </c>
      <c r="E11" s="265"/>
      <c r="F11" s="265"/>
      <c r="G11" s="265"/>
      <c r="H11" s="272"/>
      <c r="I11" s="312"/>
      <c r="K11">
        <v>5</v>
      </c>
      <c r="L11" s="571" t="str">
        <f>Conso!B7</f>
        <v>?</v>
      </c>
    </row>
    <row r="12" spans="1:12" ht="19.5" customHeight="1" thickBot="1" x14ac:dyDescent="0.25">
      <c r="C12"/>
      <c r="D12"/>
      <c r="E12"/>
      <c r="F12" s="313" t="s">
        <v>129</v>
      </c>
      <c r="G12"/>
      <c r="H12"/>
      <c r="K12">
        <v>6</v>
      </c>
      <c r="L12" s="571" t="str">
        <f>Conso!B8</f>
        <v>?</v>
      </c>
    </row>
    <row r="13" spans="1:12" ht="19.5" customHeight="1" thickBot="1" x14ac:dyDescent="0.25">
      <c r="C13"/>
      <c r="D13"/>
      <c r="E13"/>
      <c r="F13" s="46"/>
      <c r="G13"/>
      <c r="H13"/>
      <c r="K13">
        <v>7</v>
      </c>
      <c r="L13" s="571" t="str">
        <f>Conso!B9</f>
        <v>?</v>
      </c>
    </row>
    <row r="14" spans="1:12" ht="19.5" customHeight="1" thickBot="1" x14ac:dyDescent="0.25">
      <c r="C14" s="44"/>
      <c r="D14" s="44"/>
      <c r="E14" s="44"/>
      <c r="F14" s="44"/>
      <c r="G14" s="44"/>
      <c r="H14" s="44"/>
      <c r="I14" s="47"/>
      <c r="K14">
        <v>8</v>
      </c>
      <c r="L14" s="571" t="str">
        <f>Conso!B10</f>
        <v>?</v>
      </c>
    </row>
    <row r="15" spans="1:12" ht="19.5" customHeight="1" thickBot="1" x14ac:dyDescent="0.25">
      <c r="C15"/>
      <c r="D15"/>
      <c r="E15"/>
      <c r="F15"/>
      <c r="G15"/>
      <c r="H15"/>
      <c r="I15" s="47"/>
      <c r="K15">
        <v>9</v>
      </c>
      <c r="L15" s="571" t="str">
        <f>Conso!B11</f>
        <v>?</v>
      </c>
    </row>
    <row r="16" spans="1:12" ht="19.5" customHeight="1" thickBot="1" x14ac:dyDescent="0.25">
      <c r="C16"/>
      <c r="D16"/>
      <c r="E16"/>
      <c r="F16"/>
      <c r="G16"/>
      <c r="H16"/>
      <c r="I16" s="47"/>
      <c r="K16">
        <v>10</v>
      </c>
      <c r="L16" s="571" t="str">
        <f>Conso!B12</f>
        <v>?</v>
      </c>
    </row>
    <row r="17" spans="1:12" ht="19.5" customHeight="1" thickBot="1" x14ac:dyDescent="0.25">
      <c r="C17"/>
      <c r="D17"/>
      <c r="E17"/>
      <c r="F17"/>
      <c r="G17"/>
      <c r="H17"/>
      <c r="I17" s="47"/>
      <c r="K17">
        <v>11</v>
      </c>
      <c r="L17" s="571" t="str">
        <f>Conso!B13</f>
        <v>?</v>
      </c>
    </row>
    <row r="18" spans="1:12" ht="19.5" customHeight="1" thickBot="1" x14ac:dyDescent="0.25">
      <c r="C18"/>
      <c r="D18"/>
      <c r="E18"/>
      <c r="F18"/>
      <c r="G18"/>
      <c r="H18"/>
      <c r="K18">
        <v>12</v>
      </c>
      <c r="L18" s="571" t="str">
        <f>Conso!B14</f>
        <v>?</v>
      </c>
    </row>
    <row r="19" spans="1:12" ht="19.5" customHeight="1" thickBot="1" x14ac:dyDescent="0.25">
      <c r="C19"/>
      <c r="D19" s="48"/>
      <c r="E19" s="48"/>
      <c r="F19"/>
      <c r="G19" s="48"/>
      <c r="H19" s="48"/>
      <c r="K19">
        <v>13</v>
      </c>
      <c r="L19" s="571" t="str">
        <f>Conso!B15</f>
        <v>?</v>
      </c>
    </row>
    <row r="20" spans="1:12" ht="19.5" customHeight="1" thickBot="1" x14ac:dyDescent="0.25">
      <c r="C20"/>
      <c r="D20" s="48"/>
      <c r="E20" s="48"/>
      <c r="F20"/>
      <c r="G20" s="48"/>
      <c r="H20" s="48"/>
      <c r="K20">
        <v>14</v>
      </c>
      <c r="L20" s="571" t="str">
        <f>Conso!B16</f>
        <v>?</v>
      </c>
    </row>
    <row r="21" spans="1:12" ht="19.5" customHeight="1" thickBot="1" x14ac:dyDescent="0.25">
      <c r="C21"/>
      <c r="D21" s="48"/>
      <c r="E21" s="48"/>
      <c r="F21"/>
      <c r="G21" s="48"/>
      <c r="H21" s="48"/>
      <c r="K21">
        <v>15</v>
      </c>
      <c r="L21" s="571" t="str">
        <f>Conso!B17</f>
        <v>?</v>
      </c>
    </row>
    <row r="22" spans="1:12" ht="19.5" customHeight="1" thickBot="1" x14ac:dyDescent="0.25">
      <c r="C22"/>
      <c r="D22" s="48"/>
      <c r="E22" s="48"/>
      <c r="F22"/>
      <c r="G22" s="48"/>
      <c r="H22" s="48"/>
      <c r="K22">
        <v>16</v>
      </c>
      <c r="L22" s="571" t="str">
        <f>Conso!B18</f>
        <v>?</v>
      </c>
    </row>
    <row r="23" spans="1:12" ht="19.5" customHeight="1" thickBot="1" x14ac:dyDescent="0.25">
      <c r="C23"/>
      <c r="D23" s="48"/>
      <c r="E23" s="48"/>
      <c r="F23" s="48"/>
      <c r="G23" s="48"/>
      <c r="H23" s="48"/>
      <c r="K23">
        <v>17</v>
      </c>
      <c r="L23" s="571" t="str">
        <f>Conso!B19</f>
        <v>?</v>
      </c>
    </row>
    <row r="24" spans="1:12" ht="19.5" customHeight="1" thickBot="1" x14ac:dyDescent="0.25">
      <c r="H24" s="43"/>
      <c r="K24">
        <v>18</v>
      </c>
      <c r="L24" s="571" t="str">
        <f>Conso!B20</f>
        <v>?</v>
      </c>
    </row>
    <row r="25" spans="1:12" ht="19.5" customHeight="1" thickBot="1" x14ac:dyDescent="0.3">
      <c r="C25" s="39" t="s">
        <v>169</v>
      </c>
      <c r="D25" s="40"/>
      <c r="E25" s="40"/>
      <c r="F25" s="41"/>
      <c r="G25" s="41"/>
      <c r="H25" s="42"/>
      <c r="I25" s="421"/>
      <c r="K25">
        <v>19</v>
      </c>
      <c r="L25" s="571" t="str">
        <f>Conso!B21</f>
        <v>?</v>
      </c>
    </row>
    <row r="26" spans="1:12" ht="19.5" customHeight="1" thickBot="1" x14ac:dyDescent="0.25">
      <c r="C26"/>
      <c r="D26"/>
      <c r="E26"/>
      <c r="F26"/>
      <c r="G26"/>
      <c r="H26" s="45"/>
      <c r="K26">
        <v>20</v>
      </c>
      <c r="L26" s="571" t="str">
        <f>Conso!B22</f>
        <v>?</v>
      </c>
    </row>
    <row r="27" spans="1:12" ht="19.5" customHeight="1" thickBot="1" x14ac:dyDescent="0.25">
      <c r="C27"/>
      <c r="D27"/>
      <c r="E27"/>
      <c r="F27"/>
      <c r="G27"/>
      <c r="H27" s="45"/>
      <c r="K27">
        <v>21</v>
      </c>
      <c r="L27" s="571" t="str">
        <f>Conso!B23</f>
        <v>?</v>
      </c>
    </row>
    <row r="28" spans="1:12" ht="19.5" customHeight="1" thickBot="1" x14ac:dyDescent="0.25">
      <c r="C28" s="306" t="str">
        <f>VLOOKUP(A28,nom,2,FALSE)</f>
        <v>Consolante Série 1</v>
      </c>
      <c r="D28"/>
      <c r="E28"/>
      <c r="F28"/>
      <c r="G28"/>
      <c r="H28" s="45"/>
      <c r="K28">
        <v>22</v>
      </c>
      <c r="L28" s="571" t="str">
        <f>Conso!B24</f>
        <v>?</v>
      </c>
    </row>
    <row r="29" spans="1:12" ht="19.5" customHeight="1" thickBot="1" x14ac:dyDescent="0.25">
      <c r="A29">
        <f>A8+1</f>
        <v>2</v>
      </c>
      <c r="C29" s="307" t="str">
        <f>VLOOKUP(A29,nom,2,FALSE)</f>
        <v>?</v>
      </c>
      <c r="D29" s="308">
        <f>Conso!D4</f>
        <v>2</v>
      </c>
      <c r="E29" s="266">
        <v>1</v>
      </c>
      <c r="F29" s="266">
        <v>2</v>
      </c>
      <c r="G29" s="266">
        <v>3</v>
      </c>
      <c r="H29" s="271" t="s">
        <v>129</v>
      </c>
      <c r="I29" s="309" t="s">
        <v>130</v>
      </c>
      <c r="K29">
        <v>23</v>
      </c>
      <c r="L29" s="571" t="str">
        <f>Conso!B25</f>
        <v>?</v>
      </c>
    </row>
    <row r="30" spans="1:12" ht="19.5" customHeight="1" thickBot="1" x14ac:dyDescent="0.25">
      <c r="C30" s="48"/>
      <c r="D30" s="572" t="s">
        <v>131</v>
      </c>
      <c r="E30" s="264"/>
      <c r="F30" s="264"/>
      <c r="G30" s="264"/>
      <c r="H30" s="46"/>
      <c r="I30" s="310"/>
      <c r="K30">
        <v>24</v>
      </c>
      <c r="L30" s="571" t="str">
        <f>Conso!B26</f>
        <v>?</v>
      </c>
    </row>
    <row r="31" spans="1:12" ht="19.5" customHeight="1" thickBot="1" x14ac:dyDescent="0.25">
      <c r="C31"/>
      <c r="D31" s="572" t="s">
        <v>132</v>
      </c>
      <c r="E31" s="264"/>
      <c r="F31" s="264"/>
      <c r="G31" s="264"/>
      <c r="H31" s="46"/>
      <c r="I31" s="311"/>
      <c r="L31" s="88" t="str">
        <f>Conso!B27</f>
        <v>Consolante Série 2</v>
      </c>
    </row>
    <row r="32" spans="1:12" ht="19.5" customHeight="1" thickBot="1" x14ac:dyDescent="0.25">
      <c r="C32"/>
      <c r="D32" s="574" t="s">
        <v>133</v>
      </c>
      <c r="E32" s="265"/>
      <c r="F32" s="265"/>
      <c r="G32" s="265"/>
      <c r="H32" s="272"/>
      <c r="I32" s="312"/>
      <c r="L32" s="88" t="str">
        <f>Conso!B28</f>
        <v>Prénom, Nom</v>
      </c>
    </row>
    <row r="33" spans="1:12" ht="19.5" customHeight="1" thickBot="1" x14ac:dyDescent="0.25">
      <c r="C33"/>
      <c r="D33"/>
      <c r="E33"/>
      <c r="F33" s="313" t="s">
        <v>129</v>
      </c>
      <c r="G33"/>
      <c r="H33"/>
      <c r="K33">
        <v>25</v>
      </c>
      <c r="L33" s="571" t="str">
        <f>Conso!B29</f>
        <v>?</v>
      </c>
    </row>
    <row r="34" spans="1:12" ht="19.5" customHeight="1" thickBot="1" x14ac:dyDescent="0.25">
      <c r="C34"/>
      <c r="D34"/>
      <c r="E34"/>
      <c r="F34" s="46"/>
      <c r="G34"/>
      <c r="H34"/>
      <c r="K34">
        <v>26</v>
      </c>
      <c r="L34" s="571" t="str">
        <f>Conso!B30</f>
        <v>?</v>
      </c>
    </row>
    <row r="35" spans="1:12" ht="19.5" customHeight="1" thickBot="1" x14ac:dyDescent="0.25">
      <c r="C35" s="44"/>
      <c r="D35" s="44"/>
      <c r="E35" s="44"/>
      <c r="F35" s="44"/>
      <c r="G35" s="44"/>
      <c r="H35" s="44"/>
      <c r="I35" s="47"/>
      <c r="K35">
        <v>27</v>
      </c>
      <c r="L35" s="571" t="str">
        <f>Conso!B31</f>
        <v>?</v>
      </c>
    </row>
    <row r="36" spans="1:12" ht="19.5" customHeight="1" thickBot="1" x14ac:dyDescent="0.25">
      <c r="C36"/>
      <c r="D36"/>
      <c r="E36"/>
      <c r="F36"/>
      <c r="G36"/>
      <c r="H36"/>
      <c r="I36" s="47"/>
      <c r="K36">
        <v>28</v>
      </c>
      <c r="L36" s="571" t="str">
        <f>Conso!B32</f>
        <v>?</v>
      </c>
    </row>
    <row r="37" spans="1:12" ht="19.5" customHeight="1" thickBot="1" x14ac:dyDescent="0.25">
      <c r="C37"/>
      <c r="D37"/>
      <c r="E37"/>
      <c r="F37"/>
      <c r="G37"/>
      <c r="H37"/>
      <c r="I37" s="47"/>
      <c r="K37">
        <v>29</v>
      </c>
      <c r="L37" s="571" t="str">
        <f>Conso!B33</f>
        <v>?</v>
      </c>
    </row>
    <row r="38" spans="1:12" ht="19.5" customHeight="1" thickBot="1" x14ac:dyDescent="0.25">
      <c r="C38"/>
      <c r="D38"/>
      <c r="E38"/>
      <c r="F38"/>
      <c r="G38"/>
      <c r="H38"/>
      <c r="I38" s="47"/>
      <c r="K38">
        <v>30</v>
      </c>
      <c r="L38" s="571" t="str">
        <f>Conso!B34</f>
        <v>?</v>
      </c>
    </row>
    <row r="39" spans="1:12" ht="19.5" customHeight="1" thickBot="1" x14ac:dyDescent="0.25">
      <c r="C39"/>
      <c r="D39"/>
      <c r="E39"/>
      <c r="F39"/>
      <c r="G39"/>
      <c r="H39"/>
      <c r="K39">
        <v>31</v>
      </c>
      <c r="L39" s="571" t="str">
        <f>Conso!B35</f>
        <v>?</v>
      </c>
    </row>
    <row r="40" spans="1:12" ht="19.5" customHeight="1" thickBot="1" x14ac:dyDescent="0.25">
      <c r="C40"/>
      <c r="D40" s="48"/>
      <c r="E40" s="48"/>
      <c r="F40"/>
      <c r="G40" s="48"/>
      <c r="H40" s="48"/>
      <c r="K40">
        <v>32</v>
      </c>
      <c r="L40" s="571" t="str">
        <f>Conso!B36</f>
        <v>?</v>
      </c>
    </row>
    <row r="41" spans="1:12" ht="19.5" customHeight="1" thickBot="1" x14ac:dyDescent="0.25">
      <c r="C41"/>
      <c r="D41" s="48"/>
      <c r="E41" s="48"/>
      <c r="F41"/>
      <c r="G41" s="48"/>
      <c r="H41" s="48"/>
      <c r="K41">
        <v>33</v>
      </c>
      <c r="L41" s="571" t="str">
        <f>Conso!B37</f>
        <v>?</v>
      </c>
    </row>
    <row r="42" spans="1:12" ht="19.5" customHeight="1" thickBot="1" x14ac:dyDescent="0.25">
      <c r="C42"/>
      <c r="D42" s="48"/>
      <c r="E42" s="48"/>
      <c r="F42"/>
      <c r="G42" s="48"/>
      <c r="H42" s="48"/>
      <c r="K42">
        <v>34</v>
      </c>
      <c r="L42" s="571" t="str">
        <f>Conso!B38</f>
        <v>?</v>
      </c>
    </row>
    <row r="43" spans="1:12" ht="19.5" customHeight="1" thickBot="1" x14ac:dyDescent="0.25">
      <c r="C43" s="39" t="s">
        <v>169</v>
      </c>
      <c r="D43" s="40"/>
      <c r="E43" s="40"/>
      <c r="F43" s="41"/>
      <c r="G43" s="41"/>
      <c r="H43" s="42"/>
      <c r="K43">
        <v>35</v>
      </c>
      <c r="L43" s="571" t="str">
        <f>Conso!B39</f>
        <v>?</v>
      </c>
    </row>
    <row r="44" spans="1:12" ht="19.5" customHeight="1" thickBot="1" x14ac:dyDescent="0.25">
      <c r="C44"/>
      <c r="D44"/>
      <c r="E44"/>
      <c r="F44"/>
      <c r="G44"/>
      <c r="H44" s="45"/>
      <c r="K44">
        <v>36</v>
      </c>
      <c r="L44" s="571" t="str">
        <f>Conso!B40</f>
        <v>?</v>
      </c>
    </row>
    <row r="45" spans="1:12" ht="19.5" customHeight="1" thickBot="1" x14ac:dyDescent="0.25">
      <c r="C45"/>
      <c r="D45"/>
      <c r="E45"/>
      <c r="F45"/>
      <c r="G45"/>
      <c r="H45" s="45"/>
      <c r="K45">
        <v>37</v>
      </c>
      <c r="L45" s="571" t="str">
        <f>Conso!B41</f>
        <v>?</v>
      </c>
    </row>
    <row r="46" spans="1:12" ht="19.5" customHeight="1" thickBot="1" x14ac:dyDescent="0.25">
      <c r="C46" s="306" t="str">
        <f>VLOOKUP(A46,nom,2,FALSE)</f>
        <v>Consolante Série 1</v>
      </c>
      <c r="D46"/>
      <c r="E46"/>
      <c r="F46"/>
      <c r="G46"/>
      <c r="H46" s="45"/>
      <c r="K46">
        <v>38</v>
      </c>
      <c r="L46" s="571" t="str">
        <f>Conso!B42</f>
        <v>?</v>
      </c>
    </row>
    <row r="47" spans="1:12" ht="19.5" customHeight="1" thickBot="1" x14ac:dyDescent="0.25">
      <c r="A47">
        <f>A29+1</f>
        <v>3</v>
      </c>
      <c r="C47" s="307" t="str">
        <f>VLOOKUP(A47,nom,2,FALSE)</f>
        <v>?</v>
      </c>
      <c r="D47" s="308">
        <f>Conso!D5</f>
        <v>3</v>
      </c>
      <c r="E47" s="266">
        <v>1</v>
      </c>
      <c r="F47" s="266">
        <v>2</v>
      </c>
      <c r="G47" s="266">
        <v>3</v>
      </c>
      <c r="H47" s="271" t="s">
        <v>129</v>
      </c>
      <c r="I47" s="309" t="s">
        <v>130</v>
      </c>
      <c r="K47">
        <v>39</v>
      </c>
      <c r="L47" s="571" t="str">
        <f>Conso!B43</f>
        <v>?</v>
      </c>
    </row>
    <row r="48" spans="1:12" ht="19.5" customHeight="1" thickBot="1" x14ac:dyDescent="0.25">
      <c r="C48" s="48"/>
      <c r="D48" s="572" t="s">
        <v>131</v>
      </c>
      <c r="E48" s="264"/>
      <c r="F48" s="264"/>
      <c r="G48" s="264"/>
      <c r="H48" s="46"/>
      <c r="I48" s="310"/>
      <c r="K48">
        <v>40</v>
      </c>
      <c r="L48" s="571" t="str">
        <f>Conso!B44</f>
        <v/>
      </c>
    </row>
    <row r="49" spans="3:12" ht="19.5" customHeight="1" thickBot="1" x14ac:dyDescent="0.25">
      <c r="C49"/>
      <c r="D49" s="572" t="s">
        <v>132</v>
      </c>
      <c r="E49" s="264"/>
      <c r="F49" s="264"/>
      <c r="G49" s="264"/>
      <c r="H49" s="46"/>
      <c r="I49" s="311"/>
      <c r="K49">
        <v>41</v>
      </c>
      <c r="L49" s="571" t="str">
        <f>Conso!B45</f>
        <v/>
      </c>
    </row>
    <row r="50" spans="3:12" ht="19.5" customHeight="1" thickBot="1" x14ac:dyDescent="0.25">
      <c r="C50"/>
      <c r="D50" s="574" t="s">
        <v>133</v>
      </c>
      <c r="E50" s="265"/>
      <c r="F50" s="265"/>
      <c r="G50" s="265"/>
      <c r="H50" s="272"/>
      <c r="I50" s="312"/>
      <c r="K50">
        <v>42</v>
      </c>
      <c r="L50" s="571" t="str">
        <f>Conso!B46</f>
        <v/>
      </c>
    </row>
    <row r="51" spans="3:12" ht="19.5" customHeight="1" thickBot="1" x14ac:dyDescent="0.25">
      <c r="C51"/>
      <c r="D51"/>
      <c r="E51"/>
      <c r="F51" s="313" t="s">
        <v>129</v>
      </c>
      <c r="G51"/>
      <c r="H51"/>
      <c r="K51">
        <v>43</v>
      </c>
      <c r="L51" s="571" t="str">
        <f>Conso!B47</f>
        <v/>
      </c>
    </row>
    <row r="52" spans="3:12" ht="19.5" customHeight="1" thickBot="1" x14ac:dyDescent="0.25">
      <c r="C52"/>
      <c r="D52"/>
      <c r="E52"/>
      <c r="F52" s="46"/>
      <c r="G52"/>
      <c r="H52"/>
      <c r="K52">
        <v>44</v>
      </c>
      <c r="L52" s="571" t="str">
        <f>Conso!B48</f>
        <v/>
      </c>
    </row>
    <row r="53" spans="3:12" ht="19.5" customHeight="1" thickBot="1" x14ac:dyDescent="0.25">
      <c r="C53" s="44"/>
      <c r="D53" s="44"/>
      <c r="E53" s="44"/>
      <c r="F53" s="44"/>
      <c r="G53" s="44"/>
      <c r="H53" s="44"/>
      <c r="I53" s="47"/>
      <c r="K53">
        <v>45</v>
      </c>
      <c r="L53" s="571" t="str">
        <f>Conso!B49</f>
        <v/>
      </c>
    </row>
    <row r="54" spans="3:12" ht="19.5" customHeight="1" thickBot="1" x14ac:dyDescent="0.25">
      <c r="C54"/>
      <c r="D54"/>
      <c r="E54"/>
      <c r="F54"/>
      <c r="G54"/>
      <c r="H54"/>
      <c r="I54" s="47"/>
      <c r="K54">
        <v>46</v>
      </c>
      <c r="L54" s="571" t="str">
        <f>Conso!B50</f>
        <v/>
      </c>
    </row>
    <row r="55" spans="3:12" ht="19.5" customHeight="1" thickBot="1" x14ac:dyDescent="0.25">
      <c r="C55"/>
      <c r="D55"/>
      <c r="E55"/>
      <c r="F55" s="48"/>
      <c r="G55"/>
      <c r="H55"/>
      <c r="I55" s="47"/>
      <c r="K55">
        <v>47</v>
      </c>
      <c r="L55" s="571" t="str">
        <f>Conso!B51</f>
        <v/>
      </c>
    </row>
    <row r="56" spans="3:12" ht="19.5" customHeight="1" thickBot="1" x14ac:dyDescent="0.25">
      <c r="C56"/>
      <c r="D56"/>
      <c r="E56"/>
      <c r="F56" s="48"/>
      <c r="G56"/>
      <c r="H56"/>
      <c r="I56" s="47"/>
      <c r="K56">
        <v>48</v>
      </c>
      <c r="L56" s="571" t="str">
        <f>Conso!B52</f>
        <v/>
      </c>
    </row>
    <row r="57" spans="3:12" ht="19.5" customHeight="1" thickBot="1" x14ac:dyDescent="0.25">
      <c r="C57"/>
      <c r="D57"/>
      <c r="E57"/>
      <c r="F57" s="48"/>
      <c r="G57"/>
      <c r="H57"/>
      <c r="L57" s="88" t="str">
        <f>Conso!B53</f>
        <v>Consolante Série 3</v>
      </c>
    </row>
    <row r="58" spans="3:12" ht="19.5" customHeight="1" thickBot="1" x14ac:dyDescent="0.25">
      <c r="C58"/>
      <c r="D58" s="48"/>
      <c r="E58" s="48"/>
      <c r="F58" s="48"/>
      <c r="G58" s="48"/>
      <c r="H58" s="48"/>
      <c r="L58" s="88" t="str">
        <f>Conso!B54</f>
        <v>Prénom, Nom</v>
      </c>
    </row>
    <row r="59" spans="3:12" ht="19.5" customHeight="1" thickBot="1" x14ac:dyDescent="0.25">
      <c r="C59"/>
      <c r="D59" s="48"/>
      <c r="E59" s="48"/>
      <c r="F59" s="48"/>
      <c r="G59" s="48"/>
      <c r="H59" s="48"/>
      <c r="K59">
        <v>49</v>
      </c>
      <c r="L59" s="571" t="str">
        <f>Conso!B55</f>
        <v/>
      </c>
    </row>
    <row r="60" spans="3:12" ht="19.5" customHeight="1" thickBot="1" x14ac:dyDescent="0.25">
      <c r="C60"/>
      <c r="D60" s="48"/>
      <c r="E60" s="48"/>
      <c r="F60" s="48"/>
      <c r="G60" s="48"/>
      <c r="H60" s="48"/>
      <c r="K60">
        <v>50</v>
      </c>
      <c r="L60" s="571" t="str">
        <f>Conso!B56</f>
        <v/>
      </c>
    </row>
    <row r="61" spans="3:12" ht="19.5" customHeight="1" thickBot="1" x14ac:dyDescent="0.25">
      <c r="C61"/>
      <c r="D61" s="48"/>
      <c r="E61" s="48"/>
      <c r="F61" s="48"/>
      <c r="G61" s="48"/>
      <c r="H61" s="48"/>
      <c r="K61">
        <v>51</v>
      </c>
      <c r="L61" s="571" t="str">
        <f>Conso!B57</f>
        <v/>
      </c>
    </row>
    <row r="62" spans="3:12" ht="19.5" customHeight="1" thickBot="1" x14ac:dyDescent="0.25">
      <c r="C62"/>
      <c r="D62" s="48"/>
      <c r="E62" s="48"/>
      <c r="F62" s="48"/>
      <c r="G62" s="48"/>
      <c r="H62" s="48"/>
      <c r="K62">
        <v>52</v>
      </c>
      <c r="L62" s="571" t="str">
        <f>Conso!B58</f>
        <v/>
      </c>
    </row>
    <row r="63" spans="3:12" ht="19.5" customHeight="1" thickBot="1" x14ac:dyDescent="0.25">
      <c r="H63" s="43"/>
      <c r="K63">
        <v>53</v>
      </c>
      <c r="L63" s="571" t="str">
        <f>Conso!B59</f>
        <v/>
      </c>
    </row>
    <row r="64" spans="3:12" ht="19.5" customHeight="1" thickBot="1" x14ac:dyDescent="0.25">
      <c r="C64" s="39" t="s">
        <v>169</v>
      </c>
      <c r="D64" s="40"/>
      <c r="E64" s="40"/>
      <c r="F64" s="41"/>
      <c r="G64" s="41"/>
      <c r="H64" s="42"/>
      <c r="K64">
        <v>54</v>
      </c>
      <c r="L64" s="571" t="str">
        <f>Conso!B60</f>
        <v/>
      </c>
    </row>
    <row r="65" spans="1:12" ht="19.5" customHeight="1" thickBot="1" x14ac:dyDescent="0.25">
      <c r="C65"/>
      <c r="D65"/>
      <c r="E65"/>
      <c r="F65"/>
      <c r="G65"/>
      <c r="H65" s="45"/>
      <c r="K65">
        <v>55</v>
      </c>
      <c r="L65" s="571" t="str">
        <f>Conso!B61</f>
        <v/>
      </c>
    </row>
    <row r="66" spans="1:12" ht="19.5" customHeight="1" thickBot="1" x14ac:dyDescent="0.25">
      <c r="C66"/>
      <c r="D66"/>
      <c r="E66"/>
      <c r="F66"/>
      <c r="G66"/>
      <c r="H66" s="45"/>
      <c r="K66">
        <v>56</v>
      </c>
      <c r="L66" s="571" t="str">
        <f>Conso!B62</f>
        <v/>
      </c>
    </row>
    <row r="67" spans="1:12" ht="19.5" customHeight="1" thickBot="1" x14ac:dyDescent="0.25">
      <c r="C67" s="306" t="str">
        <f>VLOOKUP(A67,nom,2,FALSE)</f>
        <v>Consolante Série 1</v>
      </c>
      <c r="D67"/>
      <c r="E67"/>
      <c r="F67"/>
      <c r="G67"/>
      <c r="H67" s="45"/>
      <c r="K67">
        <v>57</v>
      </c>
      <c r="L67" s="571" t="str">
        <f>Conso!B63</f>
        <v/>
      </c>
    </row>
    <row r="68" spans="1:12" ht="19.5" customHeight="1" thickBot="1" x14ac:dyDescent="0.25">
      <c r="A68">
        <f>A47+1</f>
        <v>4</v>
      </c>
      <c r="C68" s="307" t="str">
        <f>VLOOKUP(A68,nom,2,FALSE)</f>
        <v>?</v>
      </c>
      <c r="D68" s="308">
        <f>Conso!D6</f>
        <v>4</v>
      </c>
      <c r="E68" s="266">
        <v>1</v>
      </c>
      <c r="F68" s="266">
        <v>2</v>
      </c>
      <c r="G68" s="266">
        <v>3</v>
      </c>
      <c r="H68" s="271" t="s">
        <v>129</v>
      </c>
      <c r="I68" s="309" t="s">
        <v>130</v>
      </c>
      <c r="K68">
        <v>58</v>
      </c>
      <c r="L68" s="571" t="str">
        <f>Conso!B64</f>
        <v/>
      </c>
    </row>
    <row r="69" spans="1:12" ht="19.5" customHeight="1" thickBot="1" x14ac:dyDescent="0.25">
      <c r="C69" s="48"/>
      <c r="D69" s="572" t="s">
        <v>131</v>
      </c>
      <c r="E69" s="264"/>
      <c r="F69" s="264"/>
      <c r="G69" s="264"/>
      <c r="H69" s="46"/>
      <c r="I69" s="310"/>
      <c r="K69">
        <v>59</v>
      </c>
      <c r="L69" s="571" t="str">
        <f>Conso!B65</f>
        <v/>
      </c>
    </row>
    <row r="70" spans="1:12" ht="19.5" customHeight="1" thickBot="1" x14ac:dyDescent="0.25">
      <c r="C70"/>
      <c r="D70" s="572" t="s">
        <v>132</v>
      </c>
      <c r="E70" s="264"/>
      <c r="F70" s="264"/>
      <c r="G70" s="264"/>
      <c r="H70" s="46"/>
      <c r="I70" s="311"/>
      <c r="K70">
        <v>60</v>
      </c>
      <c r="L70" s="571" t="str">
        <f>Conso!B66</f>
        <v/>
      </c>
    </row>
    <row r="71" spans="1:12" ht="19.5" customHeight="1" thickBot="1" x14ac:dyDescent="0.25">
      <c r="C71"/>
      <c r="D71" s="574" t="s">
        <v>133</v>
      </c>
      <c r="E71" s="265"/>
      <c r="F71" s="265"/>
      <c r="G71" s="265"/>
      <c r="H71" s="272"/>
      <c r="I71" s="312"/>
      <c r="K71">
        <v>61</v>
      </c>
      <c r="L71" s="571" t="str">
        <f>Conso!B67</f>
        <v/>
      </c>
    </row>
    <row r="72" spans="1:12" ht="19.5" customHeight="1" thickBot="1" x14ac:dyDescent="0.25">
      <c r="C72"/>
      <c r="D72"/>
      <c r="E72"/>
      <c r="F72" s="313" t="s">
        <v>129</v>
      </c>
      <c r="G72"/>
      <c r="H72"/>
      <c r="K72">
        <v>62</v>
      </c>
      <c r="L72" s="571" t="str">
        <f>Conso!B68</f>
        <v/>
      </c>
    </row>
    <row r="73" spans="1:12" ht="19.5" customHeight="1" thickBot="1" x14ac:dyDescent="0.25">
      <c r="C73"/>
      <c r="D73"/>
      <c r="E73"/>
      <c r="F73" s="46"/>
      <c r="G73"/>
      <c r="H73"/>
      <c r="K73">
        <v>63</v>
      </c>
      <c r="L73" s="571" t="str">
        <f>Conso!B69</f>
        <v/>
      </c>
    </row>
    <row r="74" spans="1:12" ht="19.5" customHeight="1" thickBot="1" x14ac:dyDescent="0.25">
      <c r="C74" s="44"/>
      <c r="D74" s="44"/>
      <c r="E74" s="44"/>
      <c r="F74" s="44"/>
      <c r="G74" s="44"/>
      <c r="H74" s="44"/>
      <c r="I74" s="47"/>
      <c r="K74">
        <v>64</v>
      </c>
      <c r="L74" s="571" t="str">
        <f>Conso!B70</f>
        <v/>
      </c>
    </row>
    <row r="75" spans="1:12" ht="19.5" customHeight="1" thickBot="1" x14ac:dyDescent="0.25">
      <c r="C75"/>
      <c r="D75"/>
      <c r="E75"/>
      <c r="F75"/>
      <c r="G75"/>
      <c r="H75"/>
      <c r="I75" s="47"/>
      <c r="K75">
        <v>65</v>
      </c>
      <c r="L75" s="571" t="str">
        <f>Conso!B71</f>
        <v/>
      </c>
    </row>
    <row r="76" spans="1:12" ht="19.5" customHeight="1" thickBot="1" x14ac:dyDescent="0.25">
      <c r="C76"/>
      <c r="D76"/>
      <c r="E76"/>
      <c r="F76"/>
      <c r="G76"/>
      <c r="H76"/>
      <c r="I76" s="47"/>
      <c r="K76">
        <v>66</v>
      </c>
      <c r="L76" s="571" t="str">
        <f>Conso!B72</f>
        <v/>
      </c>
    </row>
    <row r="77" spans="1:12" ht="19.5" customHeight="1" thickBot="1" x14ac:dyDescent="0.25">
      <c r="C77"/>
      <c r="D77"/>
      <c r="E77"/>
      <c r="F77"/>
      <c r="G77"/>
      <c r="H77"/>
      <c r="I77" s="47"/>
      <c r="K77">
        <v>67</v>
      </c>
      <c r="L77" s="571" t="str">
        <f>Conso!B73</f>
        <v/>
      </c>
    </row>
    <row r="78" spans="1:12" ht="19.5" customHeight="1" thickBot="1" x14ac:dyDescent="0.25">
      <c r="C78"/>
      <c r="D78"/>
      <c r="E78"/>
      <c r="F78"/>
      <c r="G78"/>
      <c r="H78"/>
      <c r="K78">
        <v>68</v>
      </c>
      <c r="L78" s="571" t="str">
        <f>Conso!B74</f>
        <v/>
      </c>
    </row>
    <row r="79" spans="1:12" ht="19.5" customHeight="1" thickBot="1" x14ac:dyDescent="0.25">
      <c r="C79"/>
      <c r="D79" s="48"/>
      <c r="E79" s="48"/>
      <c r="F79"/>
      <c r="G79" s="48"/>
      <c r="H79" s="48"/>
      <c r="K79">
        <v>69</v>
      </c>
      <c r="L79" s="571" t="str">
        <f>Conso!B75</f>
        <v/>
      </c>
    </row>
    <row r="80" spans="1:12" ht="19.5" customHeight="1" thickBot="1" x14ac:dyDescent="0.25">
      <c r="C80"/>
      <c r="D80" s="48"/>
      <c r="E80" s="48"/>
      <c r="F80"/>
      <c r="G80" s="48"/>
      <c r="H80" s="48"/>
      <c r="K80">
        <v>70</v>
      </c>
      <c r="L80" s="571" t="str">
        <f>Conso!B76</f>
        <v/>
      </c>
    </row>
    <row r="81" spans="1:12" ht="19.5" customHeight="1" thickBot="1" x14ac:dyDescent="0.25">
      <c r="C81"/>
      <c r="D81" s="48"/>
      <c r="E81" s="48"/>
      <c r="F81"/>
      <c r="G81" s="48"/>
      <c r="H81" s="48"/>
      <c r="K81">
        <v>71</v>
      </c>
      <c r="L81" s="571" t="str">
        <f>Conso!B77</f>
        <v/>
      </c>
    </row>
    <row r="82" spans="1:12" ht="19.5" customHeight="1" thickBot="1" x14ac:dyDescent="0.25">
      <c r="C82" s="39" t="s">
        <v>169</v>
      </c>
      <c r="D82" s="40"/>
      <c r="E82" s="40"/>
      <c r="F82" s="41"/>
      <c r="G82" s="41"/>
      <c r="H82" s="42"/>
      <c r="K82">
        <v>72</v>
      </c>
      <c r="L82" s="571" t="str">
        <f>Conso!B78</f>
        <v/>
      </c>
    </row>
    <row r="83" spans="1:12" ht="19.5" customHeight="1" thickBot="1" x14ac:dyDescent="0.25">
      <c r="C83"/>
      <c r="D83"/>
      <c r="E83"/>
      <c r="F83"/>
      <c r="G83"/>
      <c r="H83" s="45"/>
      <c r="L83" s="571">
        <f>Conso!B79</f>
        <v>0</v>
      </c>
    </row>
    <row r="84" spans="1:12" ht="19.5" customHeight="1" thickBot="1" x14ac:dyDescent="0.25">
      <c r="C84"/>
      <c r="D84"/>
      <c r="E84"/>
      <c r="F84"/>
      <c r="G84"/>
      <c r="H84" s="45"/>
      <c r="L84" s="571">
        <f>Conso!B80</f>
        <v>0</v>
      </c>
    </row>
    <row r="85" spans="1:12" ht="19.5" customHeight="1" thickBot="1" x14ac:dyDescent="0.25">
      <c r="C85" s="306" t="str">
        <f>VLOOKUP(A85,nom,2,FALSE)</f>
        <v>Consolante Série 1</v>
      </c>
      <c r="D85"/>
      <c r="E85"/>
      <c r="F85"/>
      <c r="G85"/>
      <c r="H85" s="45"/>
      <c r="K85">
        <v>79</v>
      </c>
      <c r="L85" s="571">
        <f>Conso!B81</f>
        <v>0</v>
      </c>
    </row>
    <row r="86" spans="1:12" ht="19.5" customHeight="1" thickBot="1" x14ac:dyDescent="0.25">
      <c r="A86">
        <f>A68+1</f>
        <v>5</v>
      </c>
      <c r="C86" s="307" t="str">
        <f>VLOOKUP(A86,nom,2,FALSE)</f>
        <v>?</v>
      </c>
      <c r="D86" s="308">
        <f>Conso!D7</f>
        <v>5</v>
      </c>
      <c r="E86" s="266">
        <v>1</v>
      </c>
      <c r="F86" s="266">
        <v>2</v>
      </c>
      <c r="G86" s="266">
        <v>3</v>
      </c>
      <c r="H86" s="271" t="s">
        <v>129</v>
      </c>
      <c r="I86" s="309" t="s">
        <v>130</v>
      </c>
      <c r="K86">
        <v>80</v>
      </c>
      <c r="L86" s="571">
        <f>Conso!B82</f>
        <v>0</v>
      </c>
    </row>
    <row r="87" spans="1:12" ht="19.5" customHeight="1" thickBot="1" x14ac:dyDescent="0.25">
      <c r="C87" s="48"/>
      <c r="D87" s="572" t="s">
        <v>131</v>
      </c>
      <c r="E87" s="264"/>
      <c r="F87" s="264"/>
      <c r="G87" s="264"/>
      <c r="H87" s="46"/>
      <c r="I87" s="310"/>
      <c r="K87">
        <v>81</v>
      </c>
      <c r="L87" s="571">
        <f>Conso!B83</f>
        <v>0</v>
      </c>
    </row>
    <row r="88" spans="1:12" ht="19.5" customHeight="1" thickBot="1" x14ac:dyDescent="0.25">
      <c r="C88"/>
      <c r="D88" s="572" t="s">
        <v>132</v>
      </c>
      <c r="E88" s="264"/>
      <c r="F88" s="264"/>
      <c r="G88" s="264"/>
      <c r="H88" s="46"/>
      <c r="I88" s="311"/>
      <c r="K88">
        <v>82</v>
      </c>
      <c r="L88" s="571">
        <f>Conso!B84</f>
        <v>0</v>
      </c>
    </row>
    <row r="89" spans="1:12" ht="19.5" customHeight="1" thickBot="1" x14ac:dyDescent="0.25">
      <c r="C89"/>
      <c r="D89" s="574" t="s">
        <v>133</v>
      </c>
      <c r="E89" s="265"/>
      <c r="F89" s="265"/>
      <c r="G89" s="265"/>
      <c r="H89" s="272"/>
      <c r="I89" s="312"/>
      <c r="K89">
        <v>83</v>
      </c>
      <c r="L89" s="571">
        <f>Conso!B85</f>
        <v>0</v>
      </c>
    </row>
    <row r="90" spans="1:12" ht="19.5" customHeight="1" thickBot="1" x14ac:dyDescent="0.25">
      <c r="C90"/>
      <c r="D90"/>
      <c r="E90"/>
      <c r="F90" s="313" t="s">
        <v>129</v>
      </c>
      <c r="G90"/>
      <c r="H90"/>
      <c r="K90">
        <v>84</v>
      </c>
      <c r="L90" s="571">
        <f>Conso!B86</f>
        <v>0</v>
      </c>
    </row>
    <row r="91" spans="1:12" ht="19.5" customHeight="1" thickBot="1" x14ac:dyDescent="0.25">
      <c r="C91"/>
      <c r="D91"/>
      <c r="E91"/>
      <c r="F91" s="46"/>
      <c r="G91"/>
      <c r="H91"/>
      <c r="K91">
        <v>85</v>
      </c>
      <c r="L91" s="571">
        <f>Conso!B87</f>
        <v>0</v>
      </c>
    </row>
    <row r="92" spans="1:12" ht="19.5" customHeight="1" thickBot="1" x14ac:dyDescent="0.25">
      <c r="C92" s="44"/>
      <c r="D92" s="44"/>
      <c r="E92" s="44"/>
      <c r="F92" s="44"/>
      <c r="G92" s="44"/>
      <c r="H92" s="44"/>
      <c r="I92" s="47"/>
      <c r="K92">
        <v>86</v>
      </c>
      <c r="L92" s="571">
        <f>Conso!B88</f>
        <v>0</v>
      </c>
    </row>
    <row r="93" spans="1:12" ht="19.5" customHeight="1" thickBot="1" x14ac:dyDescent="0.25">
      <c r="C93"/>
      <c r="D93"/>
      <c r="E93"/>
      <c r="F93"/>
      <c r="G93"/>
      <c r="H93"/>
      <c r="I93" s="47"/>
      <c r="K93">
        <v>87</v>
      </c>
      <c r="L93" s="571">
        <f>Conso!B89</f>
        <v>0</v>
      </c>
    </row>
    <row r="94" spans="1:12" ht="19.5" customHeight="1" thickBot="1" x14ac:dyDescent="0.25">
      <c r="C94"/>
      <c r="D94"/>
      <c r="E94"/>
      <c r="F94"/>
      <c r="G94"/>
      <c r="H94"/>
      <c r="I94" s="47"/>
      <c r="K94">
        <v>88</v>
      </c>
      <c r="L94" s="571">
        <f>Conso!B90</f>
        <v>0</v>
      </c>
    </row>
    <row r="95" spans="1:12" ht="19.5" customHeight="1" thickBot="1" x14ac:dyDescent="0.25">
      <c r="C95"/>
      <c r="D95"/>
      <c r="E95"/>
      <c r="F95"/>
      <c r="G95"/>
      <c r="H95"/>
      <c r="I95" s="47"/>
      <c r="K95">
        <v>89</v>
      </c>
      <c r="L95" s="571">
        <f>Conso!B91</f>
        <v>0</v>
      </c>
    </row>
    <row r="96" spans="1:12" ht="19.5" customHeight="1" thickBot="1" x14ac:dyDescent="0.25">
      <c r="C96"/>
      <c r="D96"/>
      <c r="E96"/>
      <c r="F96"/>
      <c r="G96"/>
      <c r="H96"/>
      <c r="K96">
        <v>90</v>
      </c>
      <c r="L96" s="571">
        <f>Conso!B92</f>
        <v>0</v>
      </c>
    </row>
    <row r="97" spans="1:12" ht="19.5" customHeight="1" thickBot="1" x14ac:dyDescent="0.25">
      <c r="C97"/>
      <c r="D97" s="48"/>
      <c r="E97" s="48"/>
      <c r="F97"/>
      <c r="G97" s="48"/>
      <c r="H97" s="48"/>
      <c r="K97">
        <v>91</v>
      </c>
      <c r="L97" s="571">
        <f>Conso!B93</f>
        <v>0</v>
      </c>
    </row>
    <row r="98" spans="1:12" ht="19.5" customHeight="1" thickBot="1" x14ac:dyDescent="0.25">
      <c r="C98"/>
      <c r="D98" s="48"/>
      <c r="E98" s="48"/>
      <c r="F98"/>
      <c r="G98" s="48"/>
      <c r="H98" s="48"/>
      <c r="K98">
        <v>92</v>
      </c>
      <c r="L98" s="571">
        <f>Conso!B94</f>
        <v>0</v>
      </c>
    </row>
    <row r="99" spans="1:12" ht="19.5" customHeight="1" thickBot="1" x14ac:dyDescent="0.25">
      <c r="C99"/>
      <c r="D99" s="48"/>
      <c r="E99" s="48"/>
      <c r="F99"/>
      <c r="G99" s="48"/>
      <c r="H99" s="48"/>
      <c r="K99">
        <v>93</v>
      </c>
      <c r="L99" s="571">
        <f>Conso!B95</f>
        <v>0</v>
      </c>
    </row>
    <row r="100" spans="1:12" ht="19.5" customHeight="1" thickBot="1" x14ac:dyDescent="0.25">
      <c r="C100"/>
      <c r="D100" s="48"/>
      <c r="E100" s="48"/>
      <c r="F100"/>
      <c r="G100" s="48"/>
      <c r="H100" s="48"/>
      <c r="K100">
        <v>94</v>
      </c>
      <c r="L100" s="571">
        <f>Conso!B96</f>
        <v>0</v>
      </c>
    </row>
    <row r="101" spans="1:12" ht="19.5" customHeight="1" thickBot="1" x14ac:dyDescent="0.25">
      <c r="C101"/>
      <c r="D101" s="48"/>
      <c r="E101" s="48"/>
      <c r="F101" s="48"/>
      <c r="G101" s="48"/>
      <c r="H101" s="48"/>
      <c r="K101">
        <v>95</v>
      </c>
      <c r="L101" s="571">
        <f>Conso!B97</f>
        <v>0</v>
      </c>
    </row>
    <row r="102" spans="1:12" ht="19.5" customHeight="1" thickBot="1" x14ac:dyDescent="0.25">
      <c r="H102" s="43"/>
      <c r="K102">
        <v>96</v>
      </c>
      <c r="L102" s="571">
        <f>Conso!B98</f>
        <v>0</v>
      </c>
    </row>
    <row r="103" spans="1:12" ht="19.5" customHeight="1" thickBot="1" x14ac:dyDescent="0.25">
      <c r="C103" s="39" t="s">
        <v>169</v>
      </c>
      <c r="D103" s="40"/>
      <c r="E103" s="40"/>
      <c r="F103" s="41"/>
      <c r="G103" s="41"/>
      <c r="H103" s="42"/>
      <c r="K103">
        <v>97</v>
      </c>
      <c r="L103" s="571">
        <f>Conso!B99</f>
        <v>0</v>
      </c>
    </row>
    <row r="104" spans="1:12" ht="19.5" customHeight="1" thickBot="1" x14ac:dyDescent="0.25">
      <c r="C104"/>
      <c r="D104"/>
      <c r="E104"/>
      <c r="F104"/>
      <c r="G104"/>
      <c r="H104" s="45"/>
      <c r="K104">
        <v>98</v>
      </c>
      <c r="L104" s="571">
        <f>Conso!B100</f>
        <v>0</v>
      </c>
    </row>
    <row r="105" spans="1:12" ht="19.5" customHeight="1" thickBot="1" x14ac:dyDescent="0.25">
      <c r="C105"/>
      <c r="D105"/>
      <c r="E105"/>
      <c r="F105"/>
      <c r="G105"/>
      <c r="H105" s="45"/>
      <c r="K105">
        <v>99</v>
      </c>
      <c r="L105" s="571">
        <f>Conso!B101</f>
        <v>0</v>
      </c>
    </row>
    <row r="106" spans="1:12" ht="19.5" customHeight="1" thickBot="1" x14ac:dyDescent="0.25">
      <c r="C106" s="306" t="str">
        <f>VLOOKUP(A106,nom,2,FALSE)</f>
        <v>Consolante Série 1</v>
      </c>
      <c r="D106"/>
      <c r="E106"/>
      <c r="F106"/>
      <c r="G106"/>
      <c r="H106" s="45"/>
      <c r="K106">
        <v>100</v>
      </c>
      <c r="L106" s="571">
        <f>Conso!B102</f>
        <v>0</v>
      </c>
    </row>
    <row r="107" spans="1:12" ht="19.5" customHeight="1" thickBot="1" x14ac:dyDescent="0.25">
      <c r="A107">
        <f>A86+1</f>
        <v>6</v>
      </c>
      <c r="C107" s="307" t="str">
        <f>VLOOKUP(A107,nom,2,FALSE)</f>
        <v>?</v>
      </c>
      <c r="D107" s="308">
        <f>Conso!D8</f>
        <v>6</v>
      </c>
      <c r="E107" s="266"/>
      <c r="F107" s="266"/>
      <c r="G107" s="266"/>
      <c r="H107" s="271"/>
      <c r="I107" s="309"/>
      <c r="K107">
        <v>101</v>
      </c>
      <c r="L107" s="571">
        <f>Conso!B103</f>
        <v>0</v>
      </c>
    </row>
    <row r="108" spans="1:12" ht="19.5" customHeight="1" thickBot="1" x14ac:dyDescent="0.25">
      <c r="C108" s="48"/>
      <c r="D108" s="572"/>
      <c r="E108" s="264"/>
      <c r="F108" s="264"/>
      <c r="G108" s="264"/>
      <c r="H108" s="46"/>
      <c r="I108" s="310"/>
      <c r="K108">
        <v>102</v>
      </c>
      <c r="L108" s="571">
        <f>Conso!B104</f>
        <v>0</v>
      </c>
    </row>
    <row r="109" spans="1:12" ht="19.5" customHeight="1" thickBot="1" x14ac:dyDescent="0.25">
      <c r="C109"/>
      <c r="D109" s="572"/>
      <c r="E109" s="264"/>
      <c r="F109" s="264"/>
      <c r="G109" s="264"/>
      <c r="H109" s="46"/>
      <c r="I109" s="311"/>
      <c r="K109">
        <v>103</v>
      </c>
      <c r="L109" s="571">
        <f>Conso!B105</f>
        <v>0</v>
      </c>
    </row>
    <row r="110" spans="1:12" ht="19.5" customHeight="1" thickBot="1" x14ac:dyDescent="0.25">
      <c r="C110"/>
      <c r="D110" s="574"/>
      <c r="E110" s="265"/>
      <c r="F110" s="265"/>
      <c r="G110" s="265"/>
      <c r="H110" s="272"/>
      <c r="I110" s="312"/>
      <c r="K110">
        <v>104</v>
      </c>
      <c r="L110" s="571">
        <f>Conso!B106</f>
        <v>0</v>
      </c>
    </row>
    <row r="111" spans="1:12" ht="19.5" customHeight="1" thickBot="1" x14ac:dyDescent="0.25">
      <c r="C111"/>
      <c r="D111"/>
      <c r="E111"/>
      <c r="F111" s="313" t="s">
        <v>129</v>
      </c>
      <c r="G111"/>
      <c r="H111"/>
      <c r="K111">
        <v>105</v>
      </c>
      <c r="L111" s="571">
        <f>Conso!B107</f>
        <v>0</v>
      </c>
    </row>
    <row r="112" spans="1:12" ht="19.5" customHeight="1" thickBot="1" x14ac:dyDescent="0.25">
      <c r="C112"/>
      <c r="D112"/>
      <c r="E112"/>
      <c r="F112" s="46"/>
      <c r="G112"/>
      <c r="H112"/>
      <c r="K112">
        <v>106</v>
      </c>
      <c r="L112" s="571">
        <f>Conso!B108</f>
        <v>0</v>
      </c>
    </row>
    <row r="113" spans="1:12" ht="19.5" customHeight="1" thickBot="1" x14ac:dyDescent="0.25">
      <c r="C113" s="44"/>
      <c r="D113" s="44"/>
      <c r="E113" s="44"/>
      <c r="F113" s="44"/>
      <c r="G113" s="44"/>
      <c r="H113" s="44"/>
      <c r="I113" s="47"/>
      <c r="K113">
        <v>107</v>
      </c>
      <c r="L113" s="571">
        <f>Conso!B109</f>
        <v>0</v>
      </c>
    </row>
    <row r="114" spans="1:12" ht="19.5" customHeight="1" thickBot="1" x14ac:dyDescent="0.25">
      <c r="C114"/>
      <c r="D114"/>
      <c r="E114"/>
      <c r="F114"/>
      <c r="G114"/>
      <c r="H114"/>
      <c r="I114" s="47"/>
      <c r="K114">
        <v>108</v>
      </c>
      <c r="L114" s="571">
        <f>Conso!B110</f>
        <v>0</v>
      </c>
    </row>
    <row r="115" spans="1:12" ht="19.5" customHeight="1" thickBot="1" x14ac:dyDescent="0.25">
      <c r="C115"/>
      <c r="D115"/>
      <c r="E115"/>
      <c r="F115"/>
      <c r="G115"/>
      <c r="H115"/>
      <c r="I115" s="47"/>
      <c r="K115">
        <v>109</v>
      </c>
      <c r="L115" s="571">
        <f>Conso!B111</f>
        <v>0</v>
      </c>
    </row>
    <row r="116" spans="1:12" ht="19.5" customHeight="1" thickBot="1" x14ac:dyDescent="0.25">
      <c r="C116"/>
      <c r="D116"/>
      <c r="E116"/>
      <c r="F116"/>
      <c r="G116"/>
      <c r="H116"/>
      <c r="I116" s="47"/>
      <c r="K116">
        <v>110</v>
      </c>
      <c r="L116" s="571">
        <f>Conso!B112</f>
        <v>0</v>
      </c>
    </row>
    <row r="117" spans="1:12" ht="19.5" customHeight="1" thickBot="1" x14ac:dyDescent="0.25">
      <c r="C117"/>
      <c r="D117"/>
      <c r="E117"/>
      <c r="F117"/>
      <c r="G117"/>
      <c r="H117"/>
      <c r="K117">
        <v>111</v>
      </c>
      <c r="L117" s="571">
        <f>Conso!B113</f>
        <v>0</v>
      </c>
    </row>
    <row r="118" spans="1:12" ht="19.5" customHeight="1" thickBot="1" x14ac:dyDescent="0.25">
      <c r="C118"/>
      <c r="D118" s="48"/>
      <c r="E118" s="48"/>
      <c r="F118"/>
      <c r="G118" s="48"/>
      <c r="H118" s="48"/>
      <c r="K118">
        <v>112</v>
      </c>
      <c r="L118" s="571">
        <f>Conso!B114</f>
        <v>0</v>
      </c>
    </row>
    <row r="119" spans="1:12" ht="19.5" customHeight="1" thickBot="1" x14ac:dyDescent="0.25">
      <c r="C119"/>
      <c r="D119" s="48"/>
      <c r="E119" s="48"/>
      <c r="F119"/>
      <c r="G119" s="48"/>
      <c r="H119" s="48"/>
      <c r="K119">
        <v>113</v>
      </c>
      <c r="L119" s="571">
        <f>Conso!B115</f>
        <v>0</v>
      </c>
    </row>
    <row r="120" spans="1:12" ht="19.5" customHeight="1" thickBot="1" x14ac:dyDescent="0.25">
      <c r="C120"/>
      <c r="D120" s="48"/>
      <c r="E120" s="48"/>
      <c r="F120"/>
      <c r="G120" s="48"/>
      <c r="H120" s="48"/>
      <c r="K120">
        <v>114</v>
      </c>
      <c r="L120" s="571">
        <f>Conso!B116</f>
        <v>0</v>
      </c>
    </row>
    <row r="121" spans="1:12" ht="19.5" customHeight="1" thickBot="1" x14ac:dyDescent="0.25">
      <c r="C121" s="39" t="s">
        <v>169</v>
      </c>
      <c r="D121" s="40"/>
      <c r="E121" s="40"/>
      <c r="F121" s="41"/>
      <c r="G121" s="41"/>
      <c r="H121" s="42"/>
      <c r="K121">
        <v>115</v>
      </c>
      <c r="L121" s="571">
        <f>Conso!B117</f>
        <v>0</v>
      </c>
    </row>
    <row r="122" spans="1:12" ht="19.5" customHeight="1" thickBot="1" x14ac:dyDescent="0.25">
      <c r="C122"/>
      <c r="D122"/>
      <c r="E122"/>
      <c r="F122"/>
      <c r="G122"/>
      <c r="H122" s="45"/>
      <c r="K122">
        <v>116</v>
      </c>
      <c r="L122" s="571">
        <f>Conso!B118</f>
        <v>0</v>
      </c>
    </row>
    <row r="123" spans="1:12" ht="19.5" customHeight="1" thickBot="1" x14ac:dyDescent="0.25">
      <c r="C123"/>
      <c r="D123"/>
      <c r="E123"/>
      <c r="F123"/>
      <c r="G123"/>
      <c r="H123" s="45"/>
      <c r="K123">
        <v>117</v>
      </c>
      <c r="L123" s="571">
        <f>Conso!B119</f>
        <v>0</v>
      </c>
    </row>
    <row r="124" spans="1:12" ht="19.5" customHeight="1" thickBot="1" x14ac:dyDescent="0.25">
      <c r="C124" s="306" t="str">
        <f>VLOOKUP(A124,nom,2,FALSE)</f>
        <v>Consolante Série 1</v>
      </c>
      <c r="D124"/>
      <c r="E124"/>
      <c r="F124"/>
      <c r="G124"/>
      <c r="H124" s="45"/>
      <c r="K124">
        <v>118</v>
      </c>
      <c r="L124" s="571">
        <f>Conso!B120</f>
        <v>0</v>
      </c>
    </row>
    <row r="125" spans="1:12" ht="19.5" customHeight="1" thickBot="1" x14ac:dyDescent="0.25">
      <c r="A125">
        <f>A107+1</f>
        <v>7</v>
      </c>
      <c r="C125" s="307" t="str">
        <f>VLOOKUP(A125,nom,2,FALSE)</f>
        <v>?</v>
      </c>
      <c r="D125" s="308">
        <f>Conso!D9</f>
        <v>7</v>
      </c>
      <c r="E125" s="266"/>
      <c r="F125" s="266"/>
      <c r="G125" s="266"/>
      <c r="H125" s="271"/>
      <c r="I125" s="309" t="s">
        <v>130</v>
      </c>
      <c r="K125">
        <v>119</v>
      </c>
      <c r="L125" s="571">
        <f>Conso!B121</f>
        <v>0</v>
      </c>
    </row>
    <row r="126" spans="1:12" ht="19.5" customHeight="1" thickBot="1" x14ac:dyDescent="0.25">
      <c r="C126" s="48"/>
      <c r="D126" s="572"/>
      <c r="E126" s="264"/>
      <c r="F126" s="264"/>
      <c r="G126" s="264"/>
      <c r="H126" s="46"/>
      <c r="I126" s="310"/>
      <c r="K126">
        <v>120</v>
      </c>
      <c r="L126" s="571">
        <f>Conso!B122</f>
        <v>0</v>
      </c>
    </row>
    <row r="127" spans="1:12" ht="19.5" customHeight="1" thickBot="1" x14ac:dyDescent="0.25">
      <c r="C127"/>
      <c r="D127" s="572"/>
      <c r="E127" s="264"/>
      <c r="F127" s="264"/>
      <c r="G127" s="264"/>
      <c r="H127" s="46"/>
      <c r="I127" s="311"/>
      <c r="K127">
        <v>121</v>
      </c>
      <c r="L127" s="571">
        <f>Conso!B123</f>
        <v>0</v>
      </c>
    </row>
    <row r="128" spans="1:12" ht="19.5" customHeight="1" thickBot="1" x14ac:dyDescent="0.25">
      <c r="C128"/>
      <c r="D128" s="574"/>
      <c r="E128" s="265"/>
      <c r="F128" s="265"/>
      <c r="G128" s="265"/>
      <c r="H128" s="272"/>
      <c r="I128" s="312"/>
      <c r="K128">
        <v>122</v>
      </c>
      <c r="L128" s="571">
        <f>Conso!B124</f>
        <v>0</v>
      </c>
    </row>
    <row r="129" spans="3:12" ht="19.5" customHeight="1" thickBot="1" x14ac:dyDescent="0.25">
      <c r="C129"/>
      <c r="D129"/>
      <c r="E129"/>
      <c r="F129" s="313" t="s">
        <v>129</v>
      </c>
      <c r="G129"/>
      <c r="H129"/>
      <c r="K129">
        <v>123</v>
      </c>
      <c r="L129" s="571">
        <f>Conso!B125</f>
        <v>0</v>
      </c>
    </row>
    <row r="130" spans="3:12" ht="19.5" customHeight="1" thickBot="1" x14ac:dyDescent="0.25">
      <c r="C130"/>
      <c r="D130"/>
      <c r="E130"/>
      <c r="F130" s="46"/>
      <c r="G130"/>
      <c r="H130"/>
      <c r="K130">
        <v>124</v>
      </c>
      <c r="L130" s="571">
        <f>Conso!B126</f>
        <v>0</v>
      </c>
    </row>
    <row r="131" spans="3:12" ht="19.5" customHeight="1" thickBot="1" x14ac:dyDescent="0.25">
      <c r="C131" s="44"/>
      <c r="D131" s="44"/>
      <c r="E131" s="44"/>
      <c r="F131" s="44"/>
      <c r="G131" s="44"/>
      <c r="H131" s="44"/>
      <c r="I131" s="47"/>
      <c r="K131">
        <v>125</v>
      </c>
      <c r="L131" s="571">
        <f>Conso!B127</f>
        <v>0</v>
      </c>
    </row>
    <row r="132" spans="3:12" ht="19.5" customHeight="1" thickBot="1" x14ac:dyDescent="0.25">
      <c r="C132"/>
      <c r="D132"/>
      <c r="E132"/>
      <c r="F132"/>
      <c r="G132"/>
      <c r="H132"/>
      <c r="I132" s="47"/>
      <c r="K132">
        <v>126</v>
      </c>
      <c r="L132" s="571">
        <f>Conso!B128</f>
        <v>0</v>
      </c>
    </row>
    <row r="133" spans="3:12" ht="19.5" customHeight="1" thickBot="1" x14ac:dyDescent="0.25">
      <c r="C133"/>
      <c r="D133"/>
      <c r="E133"/>
      <c r="F133"/>
      <c r="G133"/>
      <c r="H133"/>
      <c r="I133" s="47"/>
      <c r="K133">
        <v>127</v>
      </c>
      <c r="L133" s="571">
        <f>Conso!B129</f>
        <v>0</v>
      </c>
    </row>
    <row r="134" spans="3:12" ht="19.5" customHeight="1" thickBot="1" x14ac:dyDescent="0.25">
      <c r="C134"/>
      <c r="D134"/>
      <c r="E134"/>
      <c r="F134"/>
      <c r="G134"/>
      <c r="H134"/>
      <c r="I134" s="47"/>
      <c r="K134">
        <v>128</v>
      </c>
      <c r="L134" s="571">
        <f>Conso!B130</f>
        <v>0</v>
      </c>
    </row>
    <row r="135" spans="3:12" ht="19.5" customHeight="1" thickBot="1" x14ac:dyDescent="0.25">
      <c r="C135"/>
      <c r="D135"/>
      <c r="E135"/>
      <c r="F135"/>
      <c r="G135"/>
      <c r="H135"/>
      <c r="K135">
        <v>129</v>
      </c>
      <c r="L135" s="571">
        <f>Conso!B131</f>
        <v>0</v>
      </c>
    </row>
    <row r="136" spans="3:12" ht="19.5" customHeight="1" thickBot="1" x14ac:dyDescent="0.25">
      <c r="C136"/>
      <c r="D136" s="48"/>
      <c r="E136" s="48"/>
      <c r="F136" s="48"/>
      <c r="G136" s="48"/>
      <c r="H136" s="48"/>
      <c r="K136">
        <v>130</v>
      </c>
      <c r="L136" s="571">
        <f>Conso!B132</f>
        <v>0</v>
      </c>
    </row>
    <row r="137" spans="3:12" ht="19.5" customHeight="1" thickBot="1" x14ac:dyDescent="0.25">
      <c r="C137"/>
      <c r="D137" s="48"/>
      <c r="E137" s="48"/>
      <c r="F137" s="48"/>
      <c r="G137" s="48"/>
      <c r="H137" s="48"/>
      <c r="K137">
        <v>131</v>
      </c>
      <c r="L137" s="571">
        <f>Conso!B133</f>
        <v>0</v>
      </c>
    </row>
    <row r="138" spans="3:12" ht="19.5" customHeight="1" thickBot="1" x14ac:dyDescent="0.25">
      <c r="C138"/>
      <c r="D138" s="48"/>
      <c r="E138" s="48"/>
      <c r="F138" s="48"/>
      <c r="G138" s="48"/>
      <c r="H138" s="48"/>
      <c r="K138">
        <v>132</v>
      </c>
      <c r="L138" s="571">
        <f>Conso!B134</f>
        <v>0</v>
      </c>
    </row>
    <row r="139" spans="3:12" ht="19.5" customHeight="1" thickBot="1" x14ac:dyDescent="0.25">
      <c r="C139"/>
      <c r="D139" s="48"/>
      <c r="E139" s="48"/>
      <c r="F139" s="48"/>
      <c r="G139" s="48"/>
      <c r="H139" s="48"/>
      <c r="K139">
        <v>133</v>
      </c>
      <c r="L139" s="571">
        <f>Conso!B135</f>
        <v>0</v>
      </c>
    </row>
    <row r="140" spans="3:12" ht="19.5" customHeight="1" thickBot="1" x14ac:dyDescent="0.25">
      <c r="C140"/>
      <c r="D140" s="48"/>
      <c r="E140" s="48"/>
      <c r="F140" s="48"/>
      <c r="G140" s="48"/>
      <c r="H140" s="48"/>
      <c r="K140">
        <v>134</v>
      </c>
      <c r="L140" s="571">
        <f>Conso!B136</f>
        <v>0</v>
      </c>
    </row>
    <row r="141" spans="3:12" ht="19.5" customHeight="1" thickBot="1" x14ac:dyDescent="0.25">
      <c r="H141" s="43"/>
      <c r="K141">
        <v>135</v>
      </c>
      <c r="L141" s="571">
        <f>Conso!B137</f>
        <v>0</v>
      </c>
    </row>
    <row r="142" spans="3:12" ht="19.5" customHeight="1" thickBot="1" x14ac:dyDescent="0.25">
      <c r="C142" s="39" t="s">
        <v>169</v>
      </c>
      <c r="D142" s="40"/>
      <c r="E142" s="40"/>
      <c r="F142" s="41"/>
      <c r="G142" s="41"/>
      <c r="H142" s="42"/>
      <c r="K142">
        <v>136</v>
      </c>
      <c r="L142" s="571">
        <f>Conso!B138</f>
        <v>0</v>
      </c>
    </row>
    <row r="143" spans="3:12" ht="19.5" customHeight="1" thickBot="1" x14ac:dyDescent="0.25">
      <c r="C143"/>
      <c r="D143"/>
      <c r="E143"/>
      <c r="F143"/>
      <c r="G143"/>
      <c r="H143" s="45"/>
      <c r="K143">
        <v>137</v>
      </c>
      <c r="L143" s="571">
        <f>Conso!B139</f>
        <v>0</v>
      </c>
    </row>
    <row r="144" spans="3:12" ht="19.5" customHeight="1" thickBot="1" x14ac:dyDescent="0.25">
      <c r="C144"/>
      <c r="D144"/>
      <c r="E144"/>
      <c r="F144"/>
      <c r="G144"/>
      <c r="H144" s="45"/>
      <c r="K144">
        <v>138</v>
      </c>
      <c r="L144" s="571">
        <f>Conso!B140</f>
        <v>0</v>
      </c>
    </row>
    <row r="145" spans="1:14" ht="19.5" customHeight="1" thickBot="1" x14ac:dyDescent="0.25">
      <c r="C145" s="306" t="str">
        <f>VLOOKUP(A145,nom,2,FALSE)</f>
        <v>Consolante Série 1</v>
      </c>
      <c r="D145"/>
      <c r="E145"/>
      <c r="F145"/>
      <c r="G145"/>
      <c r="H145" s="45"/>
      <c r="K145">
        <v>139</v>
      </c>
      <c r="L145" s="571">
        <f>Conso!B141</f>
        <v>0</v>
      </c>
    </row>
    <row r="146" spans="1:14" ht="19.5" customHeight="1" thickBot="1" x14ac:dyDescent="0.25">
      <c r="A146">
        <f>A125+1</f>
        <v>8</v>
      </c>
      <c r="C146" s="307" t="str">
        <f>VLOOKUP(A146,nom,2,FALSE)</f>
        <v>?</v>
      </c>
      <c r="D146" s="308">
        <f>Conso!D10</f>
        <v>8</v>
      </c>
      <c r="E146" s="266">
        <v>1</v>
      </c>
      <c r="F146" s="266">
        <v>2</v>
      </c>
      <c r="G146" s="266">
        <v>3</v>
      </c>
      <c r="H146" s="271" t="s">
        <v>129</v>
      </c>
      <c r="I146" s="309" t="s">
        <v>130</v>
      </c>
      <c r="K146">
        <v>140</v>
      </c>
      <c r="L146" s="571">
        <f>Conso!B142</f>
        <v>0</v>
      </c>
    </row>
    <row r="147" spans="1:14" ht="19.5" customHeight="1" thickBot="1" x14ac:dyDescent="0.25">
      <c r="C147" s="48"/>
      <c r="D147" s="572" t="s">
        <v>131</v>
      </c>
      <c r="E147" s="264"/>
      <c r="F147" s="264"/>
      <c r="G147" s="264"/>
      <c r="H147" s="46"/>
      <c r="I147" s="310"/>
      <c r="K147">
        <v>141</v>
      </c>
      <c r="L147" s="571">
        <f>Conso!B143</f>
        <v>0</v>
      </c>
    </row>
    <row r="148" spans="1:14" ht="19.5" customHeight="1" thickBot="1" x14ac:dyDescent="0.25">
      <c r="C148"/>
      <c r="D148" s="572" t="s">
        <v>132</v>
      </c>
      <c r="E148" s="264"/>
      <c r="F148" s="264"/>
      <c r="G148" s="264"/>
      <c r="H148" s="46"/>
      <c r="I148" s="311"/>
      <c r="K148">
        <v>142</v>
      </c>
      <c r="L148" s="571">
        <f>Conso!B144</f>
        <v>0</v>
      </c>
    </row>
    <row r="149" spans="1:14" ht="19.5" customHeight="1" thickBot="1" x14ac:dyDescent="0.25">
      <c r="C149"/>
      <c r="D149" s="574" t="s">
        <v>133</v>
      </c>
      <c r="E149" s="265"/>
      <c r="F149" s="265"/>
      <c r="G149" s="265"/>
      <c r="H149" s="272"/>
      <c r="I149" s="312"/>
      <c r="K149">
        <v>143</v>
      </c>
      <c r="L149" s="571">
        <f>Conso!B145</f>
        <v>0</v>
      </c>
    </row>
    <row r="150" spans="1:14" ht="19.5" customHeight="1" thickBot="1" x14ac:dyDescent="0.25">
      <c r="C150"/>
      <c r="D150"/>
      <c r="E150"/>
      <c r="F150" s="313" t="s">
        <v>129</v>
      </c>
      <c r="G150"/>
      <c r="H150"/>
      <c r="K150">
        <v>144</v>
      </c>
      <c r="L150" s="571">
        <f>Conso!B146</f>
        <v>0</v>
      </c>
    </row>
    <row r="151" spans="1:14" ht="19.5" customHeight="1" thickBot="1" x14ac:dyDescent="0.25">
      <c r="C151"/>
      <c r="D151"/>
      <c r="E151"/>
      <c r="F151" s="46"/>
      <c r="G151"/>
      <c r="H151"/>
      <c r="K151">
        <v>145</v>
      </c>
      <c r="L151" s="571">
        <f>Conso!B147</f>
        <v>0</v>
      </c>
    </row>
    <row r="152" spans="1:14" ht="19.5" customHeight="1" thickBot="1" x14ac:dyDescent="0.25">
      <c r="C152" s="44"/>
      <c r="D152" s="44"/>
      <c r="E152" s="44"/>
      <c r="F152" s="44"/>
      <c r="G152" s="44"/>
      <c r="H152" s="44"/>
      <c r="I152" s="47"/>
      <c r="K152">
        <v>146</v>
      </c>
      <c r="L152" s="571">
        <f>Conso!B148</f>
        <v>0</v>
      </c>
    </row>
    <row r="153" spans="1:14" ht="19.5" customHeight="1" thickBot="1" x14ac:dyDescent="0.25">
      <c r="C153"/>
      <c r="D153"/>
      <c r="E153"/>
      <c r="F153"/>
      <c r="G153"/>
      <c r="H153"/>
      <c r="I153" s="47"/>
      <c r="K153">
        <v>147</v>
      </c>
      <c r="L153" s="571">
        <f>Conso!B149</f>
        <v>0</v>
      </c>
    </row>
    <row r="154" spans="1:14" ht="19.5" customHeight="1" thickBot="1" x14ac:dyDescent="0.25">
      <c r="C154"/>
      <c r="D154"/>
      <c r="E154"/>
      <c r="F154"/>
      <c r="G154"/>
      <c r="H154"/>
      <c r="I154" s="47"/>
      <c r="K154">
        <v>148</v>
      </c>
      <c r="L154" s="571">
        <f>Conso!B150</f>
        <v>0</v>
      </c>
    </row>
    <row r="155" spans="1:14" ht="19.5" customHeight="1" thickBot="1" x14ac:dyDescent="0.25">
      <c r="C155"/>
      <c r="D155"/>
      <c r="E155"/>
      <c r="F155"/>
      <c r="G155"/>
      <c r="H155"/>
      <c r="I155" s="47"/>
      <c r="K155">
        <v>149</v>
      </c>
      <c r="L155" s="571">
        <f>Conso!B151</f>
        <v>0</v>
      </c>
    </row>
    <row r="156" spans="1:14" ht="19.5" customHeight="1" thickBot="1" x14ac:dyDescent="0.25">
      <c r="C156"/>
      <c r="D156"/>
      <c r="E156"/>
      <c r="F156"/>
      <c r="G156"/>
      <c r="H156"/>
      <c r="K156">
        <v>150</v>
      </c>
      <c r="L156" s="571">
        <f>Conso!B152</f>
        <v>0</v>
      </c>
    </row>
    <row r="157" spans="1:14" ht="19.5" customHeight="1" thickBot="1" x14ac:dyDescent="0.25">
      <c r="C157"/>
      <c r="D157" s="48"/>
      <c r="E157" s="48"/>
      <c r="F157"/>
      <c r="G157" s="48"/>
      <c r="H157" s="48"/>
      <c r="K157">
        <v>151</v>
      </c>
      <c r="L157" s="571">
        <f>Conso!B153</f>
        <v>0</v>
      </c>
    </row>
    <row r="158" spans="1:14" ht="19.5" customHeight="1" thickBot="1" x14ac:dyDescent="0.25">
      <c r="C158"/>
      <c r="D158" s="48"/>
      <c r="E158" s="48"/>
      <c r="F158"/>
      <c r="G158" s="48"/>
      <c r="H158" s="48"/>
      <c r="K158">
        <v>152</v>
      </c>
      <c r="L158" s="571">
        <f>Conso!B154</f>
        <v>0</v>
      </c>
    </row>
    <row r="159" spans="1:14" ht="19.5" customHeight="1" x14ac:dyDescent="0.2">
      <c r="C159"/>
      <c r="D159" s="48"/>
      <c r="E159" s="48"/>
      <c r="F159"/>
      <c r="G159" s="48"/>
      <c r="H159" s="48"/>
      <c r="N159" s="571"/>
    </row>
    <row r="160" spans="1:14" ht="19.5" customHeight="1" x14ac:dyDescent="0.2">
      <c r="C160" s="39" t="s">
        <v>169</v>
      </c>
      <c r="D160" s="40"/>
      <c r="E160" s="40"/>
      <c r="F160" s="41"/>
      <c r="G160" s="41"/>
      <c r="H160" s="42"/>
    </row>
    <row r="161" spans="1:9" ht="19.5" customHeight="1" x14ac:dyDescent="0.2">
      <c r="C161"/>
      <c r="D161"/>
      <c r="E161"/>
      <c r="F161"/>
      <c r="G161"/>
      <c r="H161" s="45"/>
    </row>
    <row r="162" spans="1:9" ht="19.5" customHeight="1" x14ac:dyDescent="0.2">
      <c r="C162"/>
      <c r="D162"/>
      <c r="E162"/>
      <c r="F162"/>
      <c r="G162"/>
      <c r="H162" s="45"/>
    </row>
    <row r="163" spans="1:9" ht="19.5" customHeight="1" thickBot="1" x14ac:dyDescent="0.25">
      <c r="C163" s="306" t="str">
        <f>VLOOKUP(A163,nom,2,FALSE)</f>
        <v>Consolante Série 1</v>
      </c>
      <c r="D163"/>
      <c r="E163"/>
      <c r="F163"/>
      <c r="G163"/>
      <c r="H163" s="45"/>
    </row>
    <row r="164" spans="1:9" ht="19.5" customHeight="1" thickBot="1" x14ac:dyDescent="0.25">
      <c r="A164">
        <f>A146+1</f>
        <v>9</v>
      </c>
      <c r="C164" s="307" t="str">
        <f>VLOOKUP(A164,nom,2,FALSE)</f>
        <v>?</v>
      </c>
      <c r="D164" s="308">
        <f>Conso!D11</f>
        <v>9</v>
      </c>
      <c r="E164" s="266">
        <v>1</v>
      </c>
      <c r="F164" s="266">
        <v>2</v>
      </c>
      <c r="G164" s="266">
        <v>3</v>
      </c>
      <c r="H164" s="271" t="s">
        <v>129</v>
      </c>
      <c r="I164" s="309" t="s">
        <v>130</v>
      </c>
    </row>
    <row r="165" spans="1:9" ht="19.5" customHeight="1" x14ac:dyDescent="0.2">
      <c r="C165" s="48"/>
      <c r="D165" s="572" t="s">
        <v>131</v>
      </c>
      <c r="E165" s="264"/>
      <c r="F165" s="264"/>
      <c r="G165" s="264"/>
      <c r="H165" s="46"/>
      <c r="I165" s="310"/>
    </row>
    <row r="166" spans="1:9" ht="19.5" customHeight="1" x14ac:dyDescent="0.2">
      <c r="C166"/>
      <c r="D166" s="572" t="s">
        <v>132</v>
      </c>
      <c r="E166" s="264"/>
      <c r="F166" s="264"/>
      <c r="G166" s="264"/>
      <c r="H166" s="46"/>
      <c r="I166" s="311"/>
    </row>
    <row r="167" spans="1:9" ht="19.5" customHeight="1" thickBot="1" x14ac:dyDescent="0.25">
      <c r="C167"/>
      <c r="D167" s="574" t="s">
        <v>133</v>
      </c>
      <c r="E167" s="265"/>
      <c r="F167" s="265"/>
      <c r="G167" s="265"/>
      <c r="H167" s="272"/>
      <c r="I167" s="312"/>
    </row>
    <row r="168" spans="1:9" ht="19.5" customHeight="1" x14ac:dyDescent="0.2">
      <c r="C168"/>
      <c r="D168"/>
      <c r="E168"/>
      <c r="F168" s="313" t="s">
        <v>129</v>
      </c>
      <c r="G168"/>
      <c r="H168"/>
    </row>
    <row r="169" spans="1:9" ht="19.5" customHeight="1" x14ac:dyDescent="0.2">
      <c r="C169"/>
      <c r="D169"/>
      <c r="E169"/>
      <c r="F169" s="46"/>
      <c r="G169"/>
      <c r="H169"/>
    </row>
    <row r="170" spans="1:9" ht="19.5" customHeight="1" x14ac:dyDescent="0.2">
      <c r="C170" s="44"/>
      <c r="D170" s="44"/>
      <c r="E170" s="44"/>
      <c r="F170" s="44"/>
      <c r="G170" s="44"/>
      <c r="H170" s="44"/>
      <c r="I170" s="47"/>
    </row>
    <row r="171" spans="1:9" ht="19.5" customHeight="1" x14ac:dyDescent="0.2">
      <c r="C171"/>
      <c r="D171"/>
      <c r="E171"/>
      <c r="F171"/>
      <c r="G171"/>
      <c r="H171"/>
      <c r="I171" s="47"/>
    </row>
    <row r="172" spans="1:9" ht="19.5" customHeight="1" x14ac:dyDescent="0.2">
      <c r="C172"/>
      <c r="D172"/>
      <c r="E172"/>
      <c r="F172"/>
      <c r="G172"/>
      <c r="H172"/>
      <c r="I172" s="47"/>
    </row>
    <row r="173" spans="1:9" ht="19.5" customHeight="1" x14ac:dyDescent="0.2">
      <c r="C173"/>
      <c r="D173"/>
      <c r="E173"/>
      <c r="F173"/>
      <c r="G173"/>
      <c r="H173"/>
      <c r="I173" s="47"/>
    </row>
    <row r="174" spans="1:9" ht="19.5" customHeight="1" x14ac:dyDescent="0.2">
      <c r="C174"/>
      <c r="D174"/>
      <c r="E174"/>
      <c r="F174"/>
      <c r="G174"/>
      <c r="H174"/>
    </row>
    <row r="175" spans="1:9" ht="19.5" customHeight="1" x14ac:dyDescent="0.2">
      <c r="C175"/>
      <c r="D175" s="48"/>
      <c r="E175" s="48"/>
      <c r="F175"/>
      <c r="G175" s="48"/>
      <c r="H175" s="48"/>
    </row>
    <row r="176" spans="1:9" ht="19.5" customHeight="1" x14ac:dyDescent="0.2">
      <c r="C176"/>
      <c r="D176" s="48"/>
      <c r="E176" s="48"/>
      <c r="F176"/>
      <c r="G176" s="48"/>
      <c r="H176" s="48"/>
    </row>
    <row r="177" spans="1:9" ht="19.5" customHeight="1" x14ac:dyDescent="0.2">
      <c r="C177"/>
      <c r="D177" s="48"/>
      <c r="E177" s="48"/>
      <c r="F177"/>
      <c r="G177" s="48"/>
      <c r="H177" s="48"/>
    </row>
    <row r="178" spans="1:9" ht="19.5" customHeight="1" x14ac:dyDescent="0.2">
      <c r="C178"/>
      <c r="D178" s="48"/>
      <c r="E178" s="48"/>
      <c r="F178" s="48"/>
      <c r="G178" s="48"/>
      <c r="H178" s="48"/>
    </row>
    <row r="179" spans="1:9" ht="19.5" customHeight="1" x14ac:dyDescent="0.2">
      <c r="C179"/>
      <c r="D179" s="48"/>
      <c r="E179" s="48"/>
      <c r="F179" s="48"/>
      <c r="G179" s="48"/>
      <c r="H179" s="48"/>
    </row>
    <row r="180" spans="1:9" ht="19.5" customHeight="1" x14ac:dyDescent="0.2">
      <c r="H180" s="43"/>
    </row>
    <row r="181" spans="1:9" ht="19.5" customHeight="1" x14ac:dyDescent="0.2">
      <c r="C181" s="39" t="s">
        <v>169</v>
      </c>
      <c r="D181" s="40"/>
      <c r="E181" s="40"/>
      <c r="F181" s="41"/>
      <c r="G181" s="41"/>
      <c r="H181" s="42"/>
    </row>
    <row r="182" spans="1:9" ht="19.5" customHeight="1" x14ac:dyDescent="0.2">
      <c r="C182"/>
      <c r="D182"/>
      <c r="E182"/>
      <c r="F182"/>
      <c r="G182"/>
      <c r="H182" s="45"/>
    </row>
    <row r="183" spans="1:9" ht="19.5" customHeight="1" x14ac:dyDescent="0.2">
      <c r="C183"/>
      <c r="D183"/>
      <c r="E183"/>
      <c r="F183"/>
      <c r="G183"/>
      <c r="H183" s="45"/>
    </row>
    <row r="184" spans="1:9" ht="19.5" customHeight="1" thickBot="1" x14ac:dyDescent="0.25">
      <c r="C184" s="306" t="str">
        <f>VLOOKUP(A184,nom,2,FALSE)</f>
        <v>Consolante Série 1</v>
      </c>
      <c r="D184"/>
      <c r="E184"/>
      <c r="F184"/>
      <c r="G184"/>
      <c r="H184" s="45"/>
    </row>
    <row r="185" spans="1:9" ht="19.5" customHeight="1" thickBot="1" x14ac:dyDescent="0.25">
      <c r="A185">
        <f>A164+1</f>
        <v>10</v>
      </c>
      <c r="C185" s="307" t="str">
        <f>VLOOKUP(A185,nom,2,FALSE)</f>
        <v>?</v>
      </c>
      <c r="D185" s="308">
        <f>Conso!D12</f>
        <v>10</v>
      </c>
      <c r="E185" s="266">
        <v>1</v>
      </c>
      <c r="F185" s="266">
        <v>2</v>
      </c>
      <c r="G185" s="266">
        <v>3</v>
      </c>
      <c r="H185" s="271" t="s">
        <v>129</v>
      </c>
      <c r="I185" s="309" t="s">
        <v>130</v>
      </c>
    </row>
    <row r="186" spans="1:9" ht="19.5" customHeight="1" x14ac:dyDescent="0.2">
      <c r="C186" s="48"/>
      <c r="D186" s="572" t="s">
        <v>131</v>
      </c>
      <c r="E186" s="264"/>
      <c r="F186" s="264"/>
      <c r="G186" s="264"/>
      <c r="H186" s="46"/>
      <c r="I186" s="310"/>
    </row>
    <row r="187" spans="1:9" ht="19.5" customHeight="1" x14ac:dyDescent="0.2">
      <c r="C187"/>
      <c r="D187" s="572" t="s">
        <v>132</v>
      </c>
      <c r="E187" s="264"/>
      <c r="F187" s="264"/>
      <c r="G187" s="264"/>
      <c r="H187" s="46"/>
      <c r="I187" s="311"/>
    </row>
    <row r="188" spans="1:9" ht="19.5" customHeight="1" thickBot="1" x14ac:dyDescent="0.25">
      <c r="C188"/>
      <c r="D188" s="574" t="s">
        <v>133</v>
      </c>
      <c r="E188" s="265"/>
      <c r="F188" s="265"/>
      <c r="G188" s="265"/>
      <c r="H188" s="272"/>
      <c r="I188" s="312"/>
    </row>
    <row r="189" spans="1:9" ht="19.5" customHeight="1" x14ac:dyDescent="0.2">
      <c r="C189"/>
      <c r="D189"/>
      <c r="E189"/>
      <c r="F189" s="313" t="s">
        <v>129</v>
      </c>
      <c r="G189"/>
      <c r="H189"/>
    </row>
    <row r="190" spans="1:9" ht="19.5" customHeight="1" x14ac:dyDescent="0.2">
      <c r="C190"/>
      <c r="D190"/>
      <c r="E190"/>
      <c r="F190" s="46"/>
      <c r="G190"/>
      <c r="H190"/>
    </row>
    <row r="191" spans="1:9" ht="19.5" customHeight="1" x14ac:dyDescent="0.2">
      <c r="C191" s="44"/>
      <c r="D191" s="44"/>
      <c r="E191" s="44"/>
      <c r="F191" s="44"/>
      <c r="G191" s="44"/>
      <c r="H191" s="44"/>
      <c r="I191" s="47"/>
    </row>
    <row r="192" spans="1:9" ht="19.5" customHeight="1" x14ac:dyDescent="0.2">
      <c r="C192"/>
      <c r="D192"/>
      <c r="E192"/>
      <c r="F192"/>
      <c r="G192"/>
      <c r="H192"/>
      <c r="I192" s="47"/>
    </row>
    <row r="193" spans="1:9" ht="19.5" customHeight="1" x14ac:dyDescent="0.2">
      <c r="C193"/>
      <c r="D193"/>
      <c r="E193"/>
      <c r="F193"/>
      <c r="G193"/>
      <c r="H193"/>
      <c r="I193" s="47"/>
    </row>
    <row r="194" spans="1:9" ht="19.5" customHeight="1" x14ac:dyDescent="0.2">
      <c r="C194"/>
      <c r="D194"/>
      <c r="E194"/>
      <c r="F194"/>
      <c r="G194"/>
      <c r="H194"/>
      <c r="I194" s="47"/>
    </row>
    <row r="195" spans="1:9" ht="19.5" customHeight="1" x14ac:dyDescent="0.2">
      <c r="C195"/>
      <c r="D195"/>
      <c r="E195"/>
      <c r="F195"/>
      <c r="G195"/>
      <c r="H195"/>
    </row>
    <row r="196" spans="1:9" ht="19.5" customHeight="1" x14ac:dyDescent="0.2">
      <c r="C196"/>
      <c r="D196" s="48"/>
      <c r="E196" s="48"/>
      <c r="F196"/>
      <c r="G196" s="48"/>
      <c r="H196" s="48"/>
    </row>
    <row r="197" spans="1:9" ht="19.5" customHeight="1" x14ac:dyDescent="0.2">
      <c r="C197"/>
      <c r="D197" s="48"/>
      <c r="E197" s="48"/>
      <c r="F197"/>
      <c r="G197" s="48"/>
      <c r="H197" s="48"/>
    </row>
    <row r="198" spans="1:9" ht="19.5" customHeight="1" x14ac:dyDescent="0.2">
      <c r="C198"/>
      <c r="D198" s="48"/>
      <c r="E198" s="48"/>
      <c r="F198"/>
      <c r="G198" s="48"/>
      <c r="H198" s="48"/>
    </row>
    <row r="199" spans="1:9" ht="19.5" customHeight="1" x14ac:dyDescent="0.2">
      <c r="C199" s="39" t="s">
        <v>169</v>
      </c>
      <c r="D199" s="40"/>
      <c r="E199" s="40"/>
      <c r="F199" s="41"/>
      <c r="G199" s="41"/>
      <c r="H199" s="42"/>
    </row>
    <row r="200" spans="1:9" ht="19.5" customHeight="1" x14ac:dyDescent="0.2">
      <c r="C200"/>
      <c r="D200"/>
      <c r="E200"/>
      <c r="F200"/>
      <c r="G200"/>
      <c r="H200" s="45"/>
    </row>
    <row r="201" spans="1:9" ht="19.5" customHeight="1" x14ac:dyDescent="0.2">
      <c r="C201"/>
      <c r="D201"/>
      <c r="E201"/>
      <c r="F201"/>
      <c r="G201"/>
      <c r="H201" s="45"/>
    </row>
    <row r="202" spans="1:9" ht="19.5" customHeight="1" thickBot="1" x14ac:dyDescent="0.25">
      <c r="C202" s="306" t="str">
        <f>VLOOKUP(A202,nom,2,FALSE)</f>
        <v>Consolante Série 1</v>
      </c>
      <c r="D202"/>
      <c r="E202"/>
      <c r="F202"/>
      <c r="G202"/>
      <c r="H202" s="45"/>
    </row>
    <row r="203" spans="1:9" ht="19.5" customHeight="1" thickBot="1" x14ac:dyDescent="0.25">
      <c r="A203">
        <f>A185+1</f>
        <v>11</v>
      </c>
      <c r="C203" s="307" t="str">
        <f>VLOOKUP(A203,nom,2,FALSE)</f>
        <v>?</v>
      </c>
      <c r="D203" s="308">
        <f>Conso!D13</f>
        <v>11</v>
      </c>
      <c r="E203" s="266">
        <v>1</v>
      </c>
      <c r="F203" s="266">
        <v>2</v>
      </c>
      <c r="G203" s="266">
        <v>3</v>
      </c>
      <c r="H203" s="271" t="s">
        <v>129</v>
      </c>
      <c r="I203" s="309" t="s">
        <v>130</v>
      </c>
    </row>
    <row r="204" spans="1:9" ht="19.5" customHeight="1" x14ac:dyDescent="0.2">
      <c r="C204" s="48"/>
      <c r="D204" s="572" t="s">
        <v>131</v>
      </c>
      <c r="E204" s="264"/>
      <c r="F204" s="264"/>
      <c r="G204" s="264"/>
      <c r="H204" s="46"/>
      <c r="I204" s="310"/>
    </row>
    <row r="205" spans="1:9" ht="19.5" customHeight="1" x14ac:dyDescent="0.2">
      <c r="C205"/>
      <c r="D205" s="572" t="s">
        <v>132</v>
      </c>
      <c r="E205" s="264"/>
      <c r="F205" s="264"/>
      <c r="G205" s="264"/>
      <c r="H205" s="46"/>
      <c r="I205" s="311"/>
    </row>
    <row r="206" spans="1:9" ht="19.5" customHeight="1" thickBot="1" x14ac:dyDescent="0.25">
      <c r="C206"/>
      <c r="D206" s="574" t="s">
        <v>133</v>
      </c>
      <c r="E206" s="265"/>
      <c r="F206" s="265"/>
      <c r="G206" s="265"/>
      <c r="H206" s="272"/>
      <c r="I206" s="312"/>
    </row>
    <row r="207" spans="1:9" ht="19.5" customHeight="1" x14ac:dyDescent="0.2">
      <c r="C207"/>
      <c r="D207"/>
      <c r="E207"/>
      <c r="F207" s="313" t="s">
        <v>129</v>
      </c>
      <c r="G207"/>
      <c r="H207"/>
    </row>
    <row r="208" spans="1:9" ht="19.5" customHeight="1" x14ac:dyDescent="0.2">
      <c r="C208"/>
      <c r="D208"/>
      <c r="E208"/>
      <c r="F208" s="46"/>
      <c r="G208"/>
      <c r="H208"/>
    </row>
    <row r="209" spans="1:9" ht="19.5" customHeight="1" x14ac:dyDescent="0.2">
      <c r="C209" s="44"/>
      <c r="D209" s="44"/>
      <c r="E209" s="44"/>
      <c r="F209" s="44"/>
      <c r="G209" s="44"/>
      <c r="H209" s="44"/>
      <c r="I209" s="47"/>
    </row>
    <row r="210" spans="1:9" ht="19.5" customHeight="1" x14ac:dyDescent="0.2">
      <c r="C210"/>
      <c r="D210"/>
      <c r="E210"/>
      <c r="F210"/>
      <c r="G210"/>
      <c r="H210"/>
      <c r="I210" s="47"/>
    </row>
    <row r="211" spans="1:9" ht="19.5" customHeight="1" x14ac:dyDescent="0.2">
      <c r="C211"/>
      <c r="D211"/>
      <c r="E211"/>
      <c r="F211"/>
      <c r="G211"/>
      <c r="H211"/>
      <c r="I211" s="47"/>
    </row>
    <row r="212" spans="1:9" ht="19.5" customHeight="1" x14ac:dyDescent="0.2">
      <c r="C212"/>
      <c r="D212"/>
      <c r="E212"/>
      <c r="F212"/>
      <c r="G212"/>
      <c r="H212"/>
      <c r="I212" s="47"/>
    </row>
    <row r="213" spans="1:9" ht="19.5" customHeight="1" x14ac:dyDescent="0.2">
      <c r="C213"/>
      <c r="D213"/>
      <c r="E213"/>
      <c r="F213"/>
      <c r="G213"/>
      <c r="H213"/>
    </row>
    <row r="214" spans="1:9" ht="19.5" customHeight="1" x14ac:dyDescent="0.2">
      <c r="C214"/>
      <c r="D214" s="48"/>
      <c r="E214" s="48"/>
      <c r="F214" s="48"/>
      <c r="G214" s="48"/>
      <c r="H214" s="48"/>
    </row>
    <row r="215" spans="1:9" ht="19.5" customHeight="1" x14ac:dyDescent="0.2">
      <c r="C215"/>
      <c r="D215" s="48"/>
      <c r="E215" s="48"/>
      <c r="F215" s="48"/>
      <c r="G215" s="48"/>
      <c r="H215" s="48"/>
    </row>
    <row r="216" spans="1:9" ht="19.5" customHeight="1" x14ac:dyDescent="0.2">
      <c r="C216"/>
      <c r="D216" s="48"/>
      <c r="E216" s="48"/>
      <c r="F216" s="48"/>
      <c r="G216" s="48"/>
      <c r="H216" s="48"/>
    </row>
    <row r="217" spans="1:9" ht="19.5" customHeight="1" x14ac:dyDescent="0.2">
      <c r="C217"/>
      <c r="D217" s="48"/>
      <c r="E217" s="48"/>
      <c r="F217" s="48"/>
      <c r="G217" s="48"/>
      <c r="H217" s="48"/>
    </row>
    <row r="218" spans="1:9" ht="19.5" customHeight="1" x14ac:dyDescent="0.2">
      <c r="C218"/>
      <c r="D218" s="48"/>
      <c r="E218" s="48"/>
      <c r="F218" s="48"/>
      <c r="G218" s="48"/>
      <c r="H218" s="48"/>
    </row>
    <row r="219" spans="1:9" ht="19.5" customHeight="1" x14ac:dyDescent="0.2">
      <c r="H219" s="43"/>
    </row>
    <row r="220" spans="1:9" ht="19.5" customHeight="1" x14ac:dyDescent="0.2">
      <c r="C220" s="39" t="s">
        <v>169</v>
      </c>
      <c r="D220" s="40"/>
      <c r="E220" s="40"/>
      <c r="F220" s="41"/>
      <c r="G220" s="41"/>
      <c r="H220" s="42"/>
    </row>
    <row r="221" spans="1:9" ht="19.5" customHeight="1" x14ac:dyDescent="0.2">
      <c r="C221"/>
      <c r="D221"/>
      <c r="E221"/>
      <c r="F221"/>
      <c r="G221"/>
      <c r="H221" s="45"/>
    </row>
    <row r="222" spans="1:9" ht="19.5" customHeight="1" x14ac:dyDescent="0.2">
      <c r="C222"/>
      <c r="D222"/>
      <c r="E222"/>
      <c r="F222"/>
      <c r="G222"/>
      <c r="H222" s="45"/>
    </row>
    <row r="223" spans="1:9" ht="19.5" customHeight="1" thickBot="1" x14ac:dyDescent="0.25">
      <c r="C223" s="306" t="str">
        <f>VLOOKUP(A223,nom,2,FALSE)</f>
        <v>Consolante Série 1</v>
      </c>
      <c r="D223"/>
      <c r="E223"/>
      <c r="F223"/>
      <c r="G223"/>
      <c r="H223" s="45"/>
    </row>
    <row r="224" spans="1:9" ht="19.5" customHeight="1" thickBot="1" x14ac:dyDescent="0.25">
      <c r="A224">
        <f>A203+1</f>
        <v>12</v>
      </c>
      <c r="C224" s="307" t="str">
        <f>VLOOKUP(A224,nom,2,FALSE)</f>
        <v>?</v>
      </c>
      <c r="D224" s="308">
        <f>Conso!D14</f>
        <v>12</v>
      </c>
      <c r="E224" s="266">
        <v>1</v>
      </c>
      <c r="F224" s="266">
        <v>2</v>
      </c>
      <c r="G224" s="266">
        <v>3</v>
      </c>
      <c r="H224" s="271" t="s">
        <v>129</v>
      </c>
      <c r="I224" s="309" t="s">
        <v>130</v>
      </c>
    </row>
    <row r="225" spans="3:13" ht="19.5" customHeight="1" x14ac:dyDescent="0.2">
      <c r="C225" s="48"/>
      <c r="D225" s="572" t="s">
        <v>131</v>
      </c>
      <c r="E225" s="264"/>
      <c r="F225" s="264"/>
      <c r="G225" s="264"/>
      <c r="H225" s="46"/>
      <c r="I225" s="310"/>
    </row>
    <row r="226" spans="3:13" ht="19.5" customHeight="1" x14ac:dyDescent="0.2">
      <c r="C226"/>
      <c r="D226" s="572" t="s">
        <v>132</v>
      </c>
      <c r="E226" s="264"/>
      <c r="F226" s="264"/>
      <c r="G226" s="264"/>
      <c r="H226" s="46"/>
      <c r="I226" s="311"/>
    </row>
    <row r="227" spans="3:13" ht="19.5" customHeight="1" thickBot="1" x14ac:dyDescent="0.25">
      <c r="C227"/>
      <c r="D227" s="574" t="s">
        <v>133</v>
      </c>
      <c r="E227" s="265"/>
      <c r="F227" s="265"/>
      <c r="G227" s="265"/>
      <c r="H227" s="272"/>
      <c r="I227" s="312"/>
      <c r="M227" s="48"/>
    </row>
    <row r="228" spans="3:13" ht="19.5" customHeight="1" x14ac:dyDescent="0.2">
      <c r="C228"/>
      <c r="D228"/>
      <c r="E228"/>
      <c r="F228" s="313" t="s">
        <v>129</v>
      </c>
      <c r="G228"/>
      <c r="H228"/>
      <c r="M228" s="43"/>
    </row>
    <row r="229" spans="3:13" ht="19.5" customHeight="1" x14ac:dyDescent="0.2">
      <c r="C229"/>
      <c r="D229"/>
      <c r="E229"/>
      <c r="F229" s="46"/>
      <c r="G229"/>
      <c r="H229"/>
      <c r="M229" s="48"/>
    </row>
    <row r="230" spans="3:13" ht="19.5" customHeight="1" x14ac:dyDescent="0.2">
      <c r="C230" s="44"/>
      <c r="D230" s="44"/>
      <c r="E230" s="44"/>
      <c r="F230" s="44"/>
      <c r="G230" s="44"/>
      <c r="H230" s="44"/>
      <c r="I230" s="47"/>
      <c r="M230" s="48"/>
    </row>
    <row r="231" spans="3:13" ht="19.5" customHeight="1" x14ac:dyDescent="0.2">
      <c r="C231"/>
      <c r="D231"/>
      <c r="E231"/>
      <c r="F231"/>
      <c r="G231"/>
      <c r="H231"/>
      <c r="I231" s="47"/>
    </row>
    <row r="232" spans="3:13" ht="19.5" customHeight="1" x14ac:dyDescent="0.2">
      <c r="C232"/>
      <c r="D232"/>
      <c r="E232"/>
      <c r="F232"/>
      <c r="G232"/>
      <c r="H232"/>
      <c r="I232" s="47"/>
    </row>
    <row r="233" spans="3:13" ht="19.5" customHeight="1" x14ac:dyDescent="0.2">
      <c r="C233"/>
      <c r="D233"/>
      <c r="E233"/>
      <c r="F233"/>
      <c r="G233"/>
      <c r="H233"/>
      <c r="I233" s="47"/>
    </row>
    <row r="234" spans="3:13" ht="19.5" customHeight="1" x14ac:dyDescent="0.2">
      <c r="C234"/>
      <c r="D234"/>
      <c r="E234"/>
      <c r="F234"/>
      <c r="G234"/>
      <c r="H234"/>
    </row>
    <row r="235" spans="3:13" ht="19.5" customHeight="1" x14ac:dyDescent="0.2">
      <c r="C235"/>
      <c r="D235" s="48"/>
      <c r="E235" s="48"/>
      <c r="F235"/>
      <c r="G235" s="48"/>
      <c r="H235" s="48"/>
    </row>
    <row r="236" spans="3:13" ht="19.5" customHeight="1" x14ac:dyDescent="0.2">
      <c r="C236"/>
      <c r="D236" s="48"/>
      <c r="E236" s="48"/>
      <c r="F236"/>
      <c r="G236" s="48"/>
      <c r="H236" s="48"/>
    </row>
    <row r="237" spans="3:13" ht="19.5" customHeight="1" x14ac:dyDescent="0.2">
      <c r="C237"/>
      <c r="D237" s="48"/>
      <c r="E237" s="48"/>
      <c r="F237"/>
      <c r="G237" s="48"/>
      <c r="H237" s="48"/>
    </row>
    <row r="238" spans="3:13" ht="19.5" customHeight="1" x14ac:dyDescent="0.2">
      <c r="C238" s="39" t="s">
        <v>169</v>
      </c>
      <c r="D238" s="40"/>
      <c r="E238" s="40"/>
      <c r="F238" s="41"/>
      <c r="G238" s="41"/>
      <c r="H238" s="42"/>
    </row>
    <row r="239" spans="3:13" ht="19.5" customHeight="1" x14ac:dyDescent="0.2">
      <c r="C239"/>
      <c r="D239"/>
      <c r="E239"/>
      <c r="F239"/>
      <c r="G239"/>
      <c r="H239" s="45"/>
    </row>
    <row r="240" spans="3:13" ht="19.5" customHeight="1" x14ac:dyDescent="0.2">
      <c r="C240"/>
      <c r="D240"/>
      <c r="E240"/>
      <c r="F240"/>
      <c r="G240"/>
      <c r="H240" s="45"/>
    </row>
    <row r="241" spans="1:9" ht="19.5" customHeight="1" thickBot="1" x14ac:dyDescent="0.25">
      <c r="C241" s="306" t="str">
        <f>VLOOKUP(A241,nom,2,FALSE)</f>
        <v>Consolante Série 1</v>
      </c>
      <c r="D241"/>
      <c r="E241"/>
      <c r="F241"/>
      <c r="G241"/>
      <c r="H241" s="45"/>
    </row>
    <row r="242" spans="1:9" ht="19.5" customHeight="1" thickBot="1" x14ac:dyDescent="0.25">
      <c r="A242">
        <f>A224+1</f>
        <v>13</v>
      </c>
      <c r="C242" s="307" t="str">
        <f>VLOOKUP(A242,nom,2,FALSE)</f>
        <v>?</v>
      </c>
      <c r="D242" s="308">
        <f>Conso!D15</f>
        <v>13</v>
      </c>
      <c r="E242" s="266">
        <v>1</v>
      </c>
      <c r="F242" s="266">
        <v>2</v>
      </c>
      <c r="G242" s="266">
        <v>3</v>
      </c>
      <c r="H242" s="271" t="s">
        <v>129</v>
      </c>
      <c r="I242" s="309" t="s">
        <v>130</v>
      </c>
    </row>
    <row r="243" spans="1:9" ht="19.5" customHeight="1" x14ac:dyDescent="0.2">
      <c r="C243" s="48"/>
      <c r="D243" s="572" t="s">
        <v>131</v>
      </c>
      <c r="E243" s="264"/>
      <c r="F243" s="264"/>
      <c r="G243" s="264"/>
      <c r="H243" s="46"/>
      <c r="I243" s="310"/>
    </row>
    <row r="244" spans="1:9" ht="19.5" customHeight="1" x14ac:dyDescent="0.2">
      <c r="C244"/>
      <c r="D244" s="572" t="s">
        <v>132</v>
      </c>
      <c r="E244" s="264"/>
      <c r="F244" s="264"/>
      <c r="G244" s="264"/>
      <c r="H244" s="46"/>
      <c r="I244" s="311"/>
    </row>
    <row r="245" spans="1:9" ht="19.5" customHeight="1" thickBot="1" x14ac:dyDescent="0.25">
      <c r="C245"/>
      <c r="D245" s="574" t="s">
        <v>133</v>
      </c>
      <c r="E245" s="265"/>
      <c r="F245" s="265"/>
      <c r="G245" s="265"/>
      <c r="H245" s="272"/>
      <c r="I245" s="312"/>
    </row>
    <row r="246" spans="1:9" ht="19.5" customHeight="1" x14ac:dyDescent="0.2">
      <c r="C246"/>
      <c r="D246"/>
      <c r="E246"/>
      <c r="F246" s="313" t="s">
        <v>129</v>
      </c>
      <c r="G246"/>
      <c r="H246"/>
    </row>
    <row r="247" spans="1:9" ht="19.5" customHeight="1" x14ac:dyDescent="0.2">
      <c r="C247"/>
      <c r="D247"/>
      <c r="E247"/>
      <c r="F247" s="46"/>
      <c r="G247"/>
      <c r="H247"/>
    </row>
    <row r="248" spans="1:9" ht="19.5" customHeight="1" x14ac:dyDescent="0.2">
      <c r="C248" s="44"/>
      <c r="D248" s="44"/>
      <c r="E248" s="44"/>
      <c r="F248" s="44"/>
      <c r="G248" s="44"/>
      <c r="H248" s="44"/>
      <c r="I248" s="47"/>
    </row>
    <row r="249" spans="1:9" ht="19.5" customHeight="1" x14ac:dyDescent="0.2">
      <c r="C249"/>
      <c r="D249"/>
      <c r="E249"/>
      <c r="F249"/>
      <c r="G249"/>
      <c r="H249"/>
      <c r="I249" s="47"/>
    </row>
    <row r="250" spans="1:9" ht="19.5" customHeight="1" x14ac:dyDescent="0.2">
      <c r="C250"/>
      <c r="D250"/>
      <c r="E250"/>
      <c r="F250"/>
      <c r="G250"/>
      <c r="H250"/>
      <c r="I250" s="47"/>
    </row>
    <row r="251" spans="1:9" ht="19.5" customHeight="1" x14ac:dyDescent="0.2">
      <c r="C251"/>
      <c r="D251"/>
      <c r="E251"/>
      <c r="F251"/>
      <c r="G251"/>
      <c r="H251"/>
      <c r="I251" s="47"/>
    </row>
    <row r="252" spans="1:9" ht="19.5" customHeight="1" x14ac:dyDescent="0.2">
      <c r="C252"/>
      <c r="D252"/>
      <c r="E252"/>
      <c r="F252"/>
      <c r="G252"/>
      <c r="H252"/>
    </row>
    <row r="253" spans="1:9" ht="19.5" customHeight="1" x14ac:dyDescent="0.2">
      <c r="C253"/>
      <c r="D253" s="48"/>
      <c r="E253" s="48"/>
      <c r="F253"/>
      <c r="G253" s="48"/>
      <c r="H253" s="48"/>
    </row>
    <row r="254" spans="1:9" ht="19.5" customHeight="1" x14ac:dyDescent="0.2">
      <c r="C254"/>
      <c r="D254" s="48"/>
      <c r="E254" s="48"/>
      <c r="F254"/>
      <c r="G254" s="48"/>
      <c r="H254" s="48"/>
    </row>
    <row r="255" spans="1:9" ht="19.5" customHeight="1" x14ac:dyDescent="0.2">
      <c r="C255"/>
      <c r="D255" s="48"/>
      <c r="E255" s="48"/>
      <c r="F255"/>
      <c r="G255" s="48"/>
      <c r="H255" s="48"/>
    </row>
    <row r="256" spans="1:9" ht="19.5" customHeight="1" x14ac:dyDescent="0.2">
      <c r="C256"/>
      <c r="D256" s="48"/>
      <c r="E256" s="48"/>
      <c r="F256"/>
      <c r="G256" s="48"/>
      <c r="H256" s="48"/>
    </row>
    <row r="257" spans="1:9" ht="19.5" customHeight="1" x14ac:dyDescent="0.2">
      <c r="C257"/>
      <c r="D257" s="48"/>
      <c r="E257" s="48"/>
      <c r="F257" s="48"/>
      <c r="G257" s="48"/>
      <c r="H257" s="48"/>
    </row>
    <row r="258" spans="1:9" ht="19.5" customHeight="1" x14ac:dyDescent="0.2">
      <c r="H258" s="43"/>
    </row>
    <row r="259" spans="1:9" ht="19.5" customHeight="1" x14ac:dyDescent="0.2">
      <c r="C259" s="39" t="s">
        <v>169</v>
      </c>
      <c r="D259" s="40"/>
      <c r="E259" s="40"/>
      <c r="F259" s="41"/>
      <c r="G259" s="41"/>
      <c r="H259" s="42"/>
    </row>
    <row r="260" spans="1:9" ht="19.5" customHeight="1" x14ac:dyDescent="0.2">
      <c r="C260"/>
      <c r="D260"/>
      <c r="E260"/>
      <c r="F260"/>
      <c r="G260"/>
      <c r="H260" s="45"/>
    </row>
    <row r="261" spans="1:9" ht="19.5" customHeight="1" x14ac:dyDescent="0.2">
      <c r="C261"/>
      <c r="D261"/>
      <c r="E261"/>
      <c r="F261"/>
      <c r="G261"/>
      <c r="H261" s="45"/>
    </row>
    <row r="262" spans="1:9" ht="19.5" customHeight="1" thickBot="1" x14ac:dyDescent="0.25">
      <c r="C262" s="306" t="str">
        <f>VLOOKUP(A262,nom,2,FALSE)</f>
        <v>Consolante Série 1</v>
      </c>
      <c r="D262"/>
      <c r="E262"/>
      <c r="F262"/>
      <c r="G262"/>
      <c r="H262" s="45"/>
    </row>
    <row r="263" spans="1:9" ht="19.5" customHeight="1" thickBot="1" x14ac:dyDescent="0.25">
      <c r="A263">
        <f>A242+1</f>
        <v>14</v>
      </c>
      <c r="C263" s="307" t="str">
        <f>VLOOKUP(A263,nom,2,FALSE)</f>
        <v>?</v>
      </c>
      <c r="D263" s="308">
        <f>Conso!D16</f>
        <v>14</v>
      </c>
      <c r="E263" s="266">
        <v>1</v>
      </c>
      <c r="F263" s="266">
        <v>2</v>
      </c>
      <c r="G263" s="266">
        <v>3</v>
      </c>
      <c r="H263" s="271" t="s">
        <v>129</v>
      </c>
      <c r="I263" s="309" t="s">
        <v>130</v>
      </c>
    </row>
    <row r="264" spans="1:9" ht="19.5" customHeight="1" x14ac:dyDescent="0.2">
      <c r="C264" s="48"/>
      <c r="D264" s="572" t="s">
        <v>131</v>
      </c>
      <c r="E264" s="264"/>
      <c r="F264" s="264"/>
      <c r="G264" s="264"/>
      <c r="H264" s="46"/>
      <c r="I264" s="310"/>
    </row>
    <row r="265" spans="1:9" ht="19.5" customHeight="1" x14ac:dyDescent="0.2">
      <c r="C265"/>
      <c r="D265" s="572" t="s">
        <v>132</v>
      </c>
      <c r="E265" s="264"/>
      <c r="F265" s="264"/>
      <c r="G265" s="264"/>
      <c r="H265" s="46"/>
      <c r="I265" s="311"/>
    </row>
    <row r="266" spans="1:9" ht="19.5" customHeight="1" thickBot="1" x14ac:dyDescent="0.25">
      <c r="C266"/>
      <c r="D266" s="574" t="s">
        <v>133</v>
      </c>
      <c r="E266" s="265"/>
      <c r="F266" s="265"/>
      <c r="G266" s="265"/>
      <c r="H266" s="272"/>
      <c r="I266" s="312"/>
    </row>
    <row r="267" spans="1:9" ht="19.5" customHeight="1" x14ac:dyDescent="0.2">
      <c r="C267"/>
      <c r="D267"/>
      <c r="E267"/>
      <c r="F267" s="313" t="s">
        <v>129</v>
      </c>
      <c r="G267"/>
      <c r="H267"/>
    </row>
    <row r="268" spans="1:9" ht="19.5" customHeight="1" x14ac:dyDescent="0.2">
      <c r="C268"/>
      <c r="D268"/>
      <c r="E268"/>
      <c r="F268" s="46"/>
      <c r="G268"/>
      <c r="H268"/>
    </row>
    <row r="269" spans="1:9" ht="19.5" customHeight="1" x14ac:dyDescent="0.2">
      <c r="C269" s="44"/>
      <c r="D269" s="44"/>
      <c r="E269" s="44"/>
      <c r="F269" s="44"/>
      <c r="G269" s="44"/>
      <c r="H269" s="44"/>
      <c r="I269" s="47"/>
    </row>
    <row r="270" spans="1:9" ht="19.5" customHeight="1" x14ac:dyDescent="0.2">
      <c r="C270"/>
      <c r="D270"/>
      <c r="E270"/>
      <c r="F270"/>
      <c r="G270"/>
      <c r="H270"/>
      <c r="I270" s="47"/>
    </row>
    <row r="271" spans="1:9" ht="19.5" customHeight="1" x14ac:dyDescent="0.2">
      <c r="C271"/>
      <c r="D271"/>
      <c r="E271"/>
      <c r="F271"/>
      <c r="G271"/>
      <c r="H271"/>
      <c r="I271" s="47"/>
    </row>
    <row r="272" spans="1:9" ht="19.5" customHeight="1" x14ac:dyDescent="0.2">
      <c r="C272"/>
      <c r="D272"/>
      <c r="E272"/>
      <c r="F272"/>
      <c r="G272"/>
      <c r="H272"/>
      <c r="I272" s="47"/>
    </row>
    <row r="273" spans="1:9" ht="19.5" customHeight="1" x14ac:dyDescent="0.2">
      <c r="C273"/>
      <c r="D273"/>
      <c r="E273"/>
      <c r="F273"/>
      <c r="G273"/>
      <c r="H273"/>
    </row>
    <row r="274" spans="1:9" ht="19.5" customHeight="1" x14ac:dyDescent="0.2">
      <c r="C274"/>
      <c r="D274" s="48"/>
      <c r="E274" s="48"/>
      <c r="F274"/>
      <c r="G274" s="48"/>
      <c r="H274" s="48"/>
    </row>
    <row r="275" spans="1:9" ht="19.5" customHeight="1" x14ac:dyDescent="0.2">
      <c r="C275"/>
      <c r="D275" s="48"/>
      <c r="E275" s="48"/>
      <c r="F275"/>
      <c r="G275" s="48"/>
      <c r="H275" s="48"/>
    </row>
    <row r="276" spans="1:9" ht="19.5" customHeight="1" x14ac:dyDescent="0.2">
      <c r="C276"/>
      <c r="D276" s="48"/>
      <c r="E276" s="48"/>
      <c r="F276"/>
      <c r="G276" s="48"/>
      <c r="H276" s="48"/>
    </row>
    <row r="277" spans="1:9" ht="19.5" customHeight="1" x14ac:dyDescent="0.2">
      <c r="C277" s="39" t="s">
        <v>169</v>
      </c>
      <c r="D277" s="40"/>
      <c r="E277" s="40"/>
      <c r="F277" s="41"/>
      <c r="G277" s="41"/>
      <c r="H277" s="42"/>
    </row>
    <row r="278" spans="1:9" ht="19.5" customHeight="1" x14ac:dyDescent="0.2">
      <c r="C278"/>
      <c r="D278"/>
      <c r="E278"/>
      <c r="F278"/>
      <c r="G278"/>
      <c r="H278" s="45"/>
    </row>
    <row r="279" spans="1:9" ht="19.5" customHeight="1" x14ac:dyDescent="0.2">
      <c r="C279"/>
      <c r="D279"/>
      <c r="E279"/>
      <c r="F279"/>
      <c r="G279"/>
      <c r="H279" s="45"/>
    </row>
    <row r="280" spans="1:9" ht="19.5" customHeight="1" thickBot="1" x14ac:dyDescent="0.25">
      <c r="C280" s="306" t="str">
        <f>VLOOKUP(A280,nom,2,FALSE)</f>
        <v>Consolante Série 1</v>
      </c>
      <c r="D280"/>
      <c r="E280"/>
      <c r="F280"/>
      <c r="G280"/>
      <c r="H280" s="45"/>
    </row>
    <row r="281" spans="1:9" ht="19.5" customHeight="1" thickBot="1" x14ac:dyDescent="0.25">
      <c r="A281">
        <f>A263+1</f>
        <v>15</v>
      </c>
      <c r="C281" s="307" t="str">
        <f>VLOOKUP(A281,nom,2,FALSE)</f>
        <v>?</v>
      </c>
      <c r="D281" s="308">
        <f>Conso!D17</f>
        <v>15</v>
      </c>
      <c r="E281" s="266">
        <v>1</v>
      </c>
      <c r="F281" s="266">
        <v>2</v>
      </c>
      <c r="G281" s="266">
        <v>3</v>
      </c>
      <c r="H281" s="271" t="s">
        <v>129</v>
      </c>
      <c r="I281" s="309" t="s">
        <v>130</v>
      </c>
    </row>
    <row r="282" spans="1:9" ht="19.5" customHeight="1" x14ac:dyDescent="0.2">
      <c r="C282" s="48"/>
      <c r="D282" s="572" t="s">
        <v>131</v>
      </c>
      <c r="E282" s="264"/>
      <c r="F282" s="264"/>
      <c r="G282" s="264"/>
      <c r="H282" s="46"/>
      <c r="I282" s="310"/>
    </row>
    <row r="283" spans="1:9" ht="19.5" customHeight="1" x14ac:dyDescent="0.2">
      <c r="C283"/>
      <c r="D283" s="572" t="s">
        <v>132</v>
      </c>
      <c r="E283" s="264"/>
      <c r="F283" s="264"/>
      <c r="G283" s="264"/>
      <c r="H283" s="46"/>
      <c r="I283" s="311"/>
    </row>
    <row r="284" spans="1:9" ht="19.5" customHeight="1" thickBot="1" x14ac:dyDescent="0.25">
      <c r="C284"/>
      <c r="D284" s="574" t="s">
        <v>133</v>
      </c>
      <c r="E284" s="265"/>
      <c r="F284" s="265"/>
      <c r="G284" s="265"/>
      <c r="H284" s="272"/>
      <c r="I284" s="312"/>
    </row>
    <row r="285" spans="1:9" ht="19.5" customHeight="1" x14ac:dyDescent="0.2">
      <c r="C285"/>
      <c r="D285"/>
      <c r="E285"/>
      <c r="F285" s="313" t="s">
        <v>129</v>
      </c>
      <c r="G285"/>
      <c r="H285"/>
    </row>
    <row r="286" spans="1:9" ht="19.5" customHeight="1" x14ac:dyDescent="0.2">
      <c r="C286"/>
      <c r="D286"/>
      <c r="E286"/>
      <c r="F286" s="46"/>
      <c r="G286"/>
      <c r="H286"/>
    </row>
    <row r="287" spans="1:9" ht="19.5" customHeight="1" x14ac:dyDescent="0.2">
      <c r="C287" s="44"/>
      <c r="D287" s="44"/>
      <c r="E287" s="44"/>
      <c r="F287" s="44"/>
      <c r="G287" s="44"/>
      <c r="H287" s="44"/>
      <c r="I287" s="47"/>
    </row>
    <row r="288" spans="1:9" ht="19.5" customHeight="1" x14ac:dyDescent="0.2">
      <c r="C288"/>
      <c r="D288"/>
      <c r="E288"/>
      <c r="F288"/>
      <c r="G288"/>
      <c r="H288"/>
      <c r="I288" s="47"/>
    </row>
    <row r="289" spans="1:9" ht="19.5" customHeight="1" x14ac:dyDescent="0.2">
      <c r="C289"/>
      <c r="D289"/>
      <c r="E289"/>
      <c r="F289"/>
      <c r="G289"/>
      <c r="H289"/>
      <c r="I289" s="47"/>
    </row>
    <row r="290" spans="1:9" ht="19.5" customHeight="1" x14ac:dyDescent="0.2">
      <c r="C290"/>
      <c r="D290"/>
      <c r="E290"/>
      <c r="F290"/>
      <c r="G290"/>
      <c r="H290"/>
      <c r="I290" s="47"/>
    </row>
    <row r="291" spans="1:9" ht="19.5" customHeight="1" x14ac:dyDescent="0.2">
      <c r="C291"/>
      <c r="D291"/>
      <c r="E291"/>
      <c r="F291"/>
      <c r="G291"/>
      <c r="H291"/>
    </row>
    <row r="292" spans="1:9" ht="19.5" customHeight="1" x14ac:dyDescent="0.2">
      <c r="C292"/>
      <c r="D292" s="48"/>
      <c r="E292" s="48"/>
      <c r="F292"/>
      <c r="G292" s="48"/>
      <c r="H292" s="48"/>
    </row>
    <row r="293" spans="1:9" ht="19.5" customHeight="1" x14ac:dyDescent="0.2">
      <c r="C293"/>
      <c r="D293" s="48"/>
      <c r="E293" s="48"/>
      <c r="F293"/>
      <c r="G293" s="48"/>
      <c r="H293" s="48"/>
    </row>
    <row r="294" spans="1:9" ht="19.5" customHeight="1" x14ac:dyDescent="0.2">
      <c r="C294"/>
      <c r="D294" s="48"/>
      <c r="E294" s="48"/>
      <c r="F294"/>
      <c r="G294" s="48"/>
      <c r="H294" s="48"/>
    </row>
    <row r="295" spans="1:9" ht="19.5" customHeight="1" x14ac:dyDescent="0.2">
      <c r="C295"/>
      <c r="D295" s="48"/>
      <c r="E295" s="48"/>
      <c r="F295"/>
      <c r="G295" s="48"/>
      <c r="H295" s="48"/>
    </row>
    <row r="296" spans="1:9" ht="19.5" customHeight="1" x14ac:dyDescent="0.2">
      <c r="C296"/>
      <c r="D296" s="48"/>
      <c r="E296" s="48"/>
      <c r="F296" s="48"/>
      <c r="G296" s="48"/>
      <c r="H296" s="48"/>
    </row>
    <row r="297" spans="1:9" ht="19.5" customHeight="1" x14ac:dyDescent="0.2">
      <c r="H297" s="43"/>
    </row>
    <row r="298" spans="1:9" ht="19.5" customHeight="1" x14ac:dyDescent="0.2">
      <c r="C298" s="39" t="s">
        <v>169</v>
      </c>
      <c r="D298" s="40"/>
      <c r="E298" s="40"/>
      <c r="F298" s="41"/>
      <c r="G298" s="41"/>
      <c r="H298" s="42"/>
    </row>
    <row r="299" spans="1:9" ht="19.5" customHeight="1" x14ac:dyDescent="0.2">
      <c r="C299"/>
      <c r="D299"/>
      <c r="E299"/>
      <c r="F299"/>
      <c r="G299"/>
      <c r="H299" s="45"/>
    </row>
    <row r="300" spans="1:9" ht="19.5" customHeight="1" x14ac:dyDescent="0.2">
      <c r="C300"/>
      <c r="D300"/>
      <c r="E300"/>
      <c r="F300"/>
      <c r="G300"/>
      <c r="H300" s="45"/>
    </row>
    <row r="301" spans="1:9" ht="19.5" customHeight="1" thickBot="1" x14ac:dyDescent="0.25">
      <c r="C301" s="306" t="str">
        <f>VLOOKUP(A301,nom,2,FALSE)</f>
        <v>Consolante Série 1</v>
      </c>
      <c r="D301"/>
      <c r="E301"/>
      <c r="F301"/>
      <c r="G301"/>
      <c r="H301" s="45"/>
    </row>
    <row r="302" spans="1:9" ht="19.5" customHeight="1" thickBot="1" x14ac:dyDescent="0.25">
      <c r="A302">
        <f>A281+1</f>
        <v>16</v>
      </c>
      <c r="C302" s="307" t="str">
        <f>VLOOKUP(A302,nom,2,FALSE)</f>
        <v>?</v>
      </c>
      <c r="D302" s="308">
        <f>Conso!D18</f>
        <v>16</v>
      </c>
      <c r="E302" s="266">
        <v>1</v>
      </c>
      <c r="F302" s="266">
        <v>2</v>
      </c>
      <c r="G302" s="266">
        <v>3</v>
      </c>
      <c r="H302" s="271" t="s">
        <v>129</v>
      </c>
      <c r="I302" s="309" t="s">
        <v>130</v>
      </c>
    </row>
    <row r="303" spans="1:9" ht="19.5" customHeight="1" x14ac:dyDescent="0.2">
      <c r="C303" s="48"/>
      <c r="D303" s="572" t="s">
        <v>131</v>
      </c>
      <c r="E303" s="264"/>
      <c r="F303" s="264"/>
      <c r="G303" s="264"/>
      <c r="H303" s="46"/>
      <c r="I303" s="310"/>
    </row>
    <row r="304" spans="1:9" ht="19.5" customHeight="1" x14ac:dyDescent="0.2">
      <c r="C304"/>
      <c r="D304" s="572" t="s">
        <v>132</v>
      </c>
      <c r="E304" s="264"/>
      <c r="F304" s="264"/>
      <c r="G304" s="264"/>
      <c r="H304" s="46"/>
      <c r="I304" s="311"/>
    </row>
    <row r="305" spans="1:9" ht="19.5" customHeight="1" thickBot="1" x14ac:dyDescent="0.25">
      <c r="C305"/>
      <c r="D305" s="574" t="s">
        <v>133</v>
      </c>
      <c r="E305" s="265"/>
      <c r="F305" s="265"/>
      <c r="G305" s="265"/>
      <c r="H305" s="272"/>
      <c r="I305" s="312"/>
    </row>
    <row r="306" spans="1:9" ht="19.5" customHeight="1" x14ac:dyDescent="0.2">
      <c r="C306"/>
      <c r="D306"/>
      <c r="E306"/>
      <c r="F306" s="313" t="s">
        <v>129</v>
      </c>
      <c r="G306"/>
      <c r="H306"/>
    </row>
    <row r="307" spans="1:9" ht="19.5" customHeight="1" x14ac:dyDescent="0.2">
      <c r="C307"/>
      <c r="D307"/>
      <c r="E307"/>
      <c r="F307" s="46"/>
      <c r="G307"/>
      <c r="H307"/>
    </row>
    <row r="308" spans="1:9" ht="19.5" customHeight="1" x14ac:dyDescent="0.2">
      <c r="C308" s="44"/>
      <c r="D308" s="44"/>
      <c r="E308" s="44"/>
      <c r="F308" s="44"/>
      <c r="G308" s="44"/>
      <c r="H308" s="44"/>
      <c r="I308" s="47"/>
    </row>
    <row r="309" spans="1:9" ht="19.5" customHeight="1" x14ac:dyDescent="0.2">
      <c r="C309"/>
      <c r="D309"/>
      <c r="E309"/>
      <c r="F309"/>
      <c r="G309"/>
      <c r="H309"/>
      <c r="I309" s="47"/>
    </row>
    <row r="310" spans="1:9" ht="19.5" customHeight="1" x14ac:dyDescent="0.2">
      <c r="C310"/>
      <c r="D310"/>
      <c r="E310"/>
      <c r="F310"/>
      <c r="G310"/>
      <c r="H310"/>
      <c r="I310" s="47"/>
    </row>
    <row r="311" spans="1:9" ht="19.5" customHeight="1" x14ac:dyDescent="0.2">
      <c r="C311"/>
      <c r="D311"/>
      <c r="E311"/>
      <c r="F311"/>
      <c r="G311"/>
      <c r="H311"/>
      <c r="I311" s="47"/>
    </row>
    <row r="312" spans="1:9" ht="19.5" customHeight="1" x14ac:dyDescent="0.2">
      <c r="C312"/>
      <c r="D312"/>
      <c r="E312"/>
      <c r="F312"/>
      <c r="G312"/>
      <c r="H312"/>
    </row>
    <row r="313" spans="1:9" ht="19.5" customHeight="1" x14ac:dyDescent="0.2">
      <c r="C313"/>
      <c r="D313" s="48"/>
      <c r="E313" s="48"/>
      <c r="F313"/>
      <c r="G313" s="48"/>
      <c r="H313" s="48"/>
    </row>
    <row r="314" spans="1:9" ht="19.5" customHeight="1" x14ac:dyDescent="0.2">
      <c r="C314"/>
      <c r="D314" s="48"/>
      <c r="E314" s="48"/>
      <c r="F314"/>
      <c r="G314" s="48"/>
      <c r="H314" s="48"/>
    </row>
    <row r="315" spans="1:9" ht="19.5" customHeight="1" x14ac:dyDescent="0.2">
      <c r="C315"/>
      <c r="D315" s="48"/>
      <c r="E315" s="48"/>
      <c r="F315"/>
      <c r="G315" s="48"/>
      <c r="H315" s="48"/>
    </row>
    <row r="316" spans="1:9" ht="19.5" customHeight="1" x14ac:dyDescent="0.2">
      <c r="C316" s="39" t="s">
        <v>169</v>
      </c>
      <c r="D316" s="40"/>
      <c r="E316" s="40"/>
      <c r="F316" s="41"/>
      <c r="G316" s="41"/>
      <c r="H316" s="42"/>
    </row>
    <row r="317" spans="1:9" ht="19.5" customHeight="1" x14ac:dyDescent="0.2">
      <c r="C317"/>
      <c r="D317"/>
      <c r="E317"/>
      <c r="F317"/>
      <c r="G317"/>
      <c r="H317" s="45"/>
    </row>
    <row r="318" spans="1:9" ht="19.5" customHeight="1" x14ac:dyDescent="0.2">
      <c r="C318"/>
      <c r="D318"/>
      <c r="E318"/>
      <c r="F318"/>
      <c r="G318"/>
      <c r="H318" s="45"/>
    </row>
    <row r="319" spans="1:9" ht="19.5" customHeight="1" thickBot="1" x14ac:dyDescent="0.25">
      <c r="C319" s="306" t="str">
        <f>VLOOKUP(A319,nom,2,FALSE)</f>
        <v>Consolante Série 1</v>
      </c>
      <c r="D319"/>
      <c r="E319"/>
      <c r="F319"/>
      <c r="G319"/>
      <c r="H319" s="45"/>
    </row>
    <row r="320" spans="1:9" ht="19.5" customHeight="1" thickBot="1" x14ac:dyDescent="0.25">
      <c r="A320">
        <f>A302+1</f>
        <v>17</v>
      </c>
      <c r="C320" s="307" t="str">
        <f>VLOOKUP(A320,nom,2,FALSE)</f>
        <v>?</v>
      </c>
      <c r="D320" s="308">
        <f>Conso!D19</f>
        <v>17</v>
      </c>
      <c r="E320" s="266">
        <v>1</v>
      </c>
      <c r="F320" s="266">
        <v>2</v>
      </c>
      <c r="G320" s="266">
        <v>3</v>
      </c>
      <c r="H320" s="271" t="s">
        <v>129</v>
      </c>
      <c r="I320" s="309" t="s">
        <v>130</v>
      </c>
    </row>
    <row r="321" spans="3:9" ht="19.5" customHeight="1" x14ac:dyDescent="0.2">
      <c r="C321" s="48"/>
      <c r="D321" s="572" t="s">
        <v>131</v>
      </c>
      <c r="E321" s="264"/>
      <c r="F321" s="264"/>
      <c r="G321" s="264"/>
      <c r="H321" s="46"/>
      <c r="I321" s="310"/>
    </row>
    <row r="322" spans="3:9" ht="19.5" customHeight="1" x14ac:dyDescent="0.2">
      <c r="C322"/>
      <c r="D322" s="572" t="s">
        <v>132</v>
      </c>
      <c r="E322" s="264"/>
      <c r="F322" s="264"/>
      <c r="G322" s="264"/>
      <c r="H322" s="46"/>
      <c r="I322" s="311"/>
    </row>
    <row r="323" spans="3:9" ht="19.5" customHeight="1" thickBot="1" x14ac:dyDescent="0.25">
      <c r="C323"/>
      <c r="D323" s="574" t="s">
        <v>133</v>
      </c>
      <c r="E323" s="265"/>
      <c r="F323" s="265"/>
      <c r="G323" s="265"/>
      <c r="H323" s="272"/>
      <c r="I323" s="312"/>
    </row>
    <row r="324" spans="3:9" ht="19.5" customHeight="1" x14ac:dyDescent="0.2">
      <c r="C324"/>
      <c r="D324"/>
      <c r="E324"/>
      <c r="F324" s="313" t="s">
        <v>129</v>
      </c>
      <c r="G324"/>
      <c r="H324"/>
    </row>
    <row r="325" spans="3:9" ht="19.5" customHeight="1" x14ac:dyDescent="0.2">
      <c r="C325"/>
      <c r="D325"/>
      <c r="E325"/>
      <c r="F325" s="46"/>
      <c r="G325"/>
      <c r="H325"/>
    </row>
    <row r="326" spans="3:9" ht="19.5" customHeight="1" x14ac:dyDescent="0.2">
      <c r="C326" s="44"/>
      <c r="D326" s="44"/>
      <c r="E326" s="44"/>
      <c r="F326" s="44"/>
      <c r="G326" s="44"/>
      <c r="H326" s="44"/>
      <c r="I326" s="47"/>
    </row>
    <row r="327" spans="3:9" ht="19.5" customHeight="1" x14ac:dyDescent="0.2">
      <c r="C327"/>
      <c r="D327"/>
      <c r="E327"/>
      <c r="F327"/>
      <c r="G327"/>
      <c r="H327"/>
      <c r="I327" s="47"/>
    </row>
    <row r="328" spans="3:9" ht="19.5" customHeight="1" x14ac:dyDescent="0.2">
      <c r="C328"/>
      <c r="D328"/>
      <c r="E328"/>
      <c r="F328"/>
      <c r="G328"/>
      <c r="H328"/>
      <c r="I328" s="47"/>
    </row>
    <row r="329" spans="3:9" ht="19.5" customHeight="1" x14ac:dyDescent="0.2">
      <c r="C329"/>
      <c r="D329"/>
      <c r="E329"/>
      <c r="F329"/>
      <c r="G329"/>
      <c r="H329"/>
      <c r="I329" s="47"/>
    </row>
    <row r="330" spans="3:9" ht="19.5" customHeight="1" x14ac:dyDescent="0.2">
      <c r="C330"/>
      <c r="D330"/>
      <c r="E330"/>
      <c r="F330"/>
      <c r="G330"/>
      <c r="H330"/>
    </row>
    <row r="331" spans="3:9" ht="19.5" customHeight="1" x14ac:dyDescent="0.2">
      <c r="C331"/>
      <c r="D331" s="48"/>
      <c r="E331" s="48"/>
      <c r="F331"/>
      <c r="G331" s="48"/>
      <c r="H331" s="48"/>
    </row>
    <row r="332" spans="3:9" ht="19.5" customHeight="1" x14ac:dyDescent="0.2">
      <c r="C332"/>
      <c r="D332" s="48"/>
      <c r="E332" s="48"/>
      <c r="F332"/>
      <c r="G332" s="48"/>
      <c r="H332" s="48"/>
    </row>
    <row r="333" spans="3:9" ht="19.5" customHeight="1" x14ac:dyDescent="0.2">
      <c r="C333"/>
      <c r="D333" s="48"/>
      <c r="E333" s="48"/>
      <c r="F333"/>
      <c r="G333" s="48"/>
      <c r="H333" s="48"/>
    </row>
    <row r="334" spans="3:9" ht="19.5" customHeight="1" x14ac:dyDescent="0.2">
      <c r="C334"/>
      <c r="D334" s="48"/>
      <c r="E334" s="48"/>
      <c r="F334" s="48"/>
      <c r="G334" s="48"/>
      <c r="H334" s="48"/>
    </row>
    <row r="335" spans="3:9" ht="19.5" customHeight="1" x14ac:dyDescent="0.2">
      <c r="C335"/>
      <c r="D335" s="48"/>
      <c r="E335" s="48"/>
      <c r="F335" s="48"/>
      <c r="G335" s="48"/>
      <c r="H335" s="48"/>
    </row>
    <row r="336" spans="3:9" ht="19.5" customHeight="1" x14ac:dyDescent="0.2">
      <c r="H336" s="43"/>
    </row>
    <row r="337" spans="1:9" ht="19.5" customHeight="1" x14ac:dyDescent="0.2">
      <c r="C337" s="39" t="s">
        <v>169</v>
      </c>
      <c r="D337" s="40"/>
      <c r="E337" s="40"/>
      <c r="F337" s="41"/>
      <c r="G337" s="41"/>
      <c r="H337" s="42"/>
    </row>
    <row r="338" spans="1:9" ht="19.5" customHeight="1" x14ac:dyDescent="0.2">
      <c r="C338"/>
      <c r="D338"/>
      <c r="E338"/>
      <c r="F338"/>
      <c r="G338"/>
      <c r="H338" s="45"/>
    </row>
    <row r="339" spans="1:9" ht="19.5" customHeight="1" x14ac:dyDescent="0.2">
      <c r="C339"/>
      <c r="D339"/>
      <c r="E339"/>
      <c r="F339"/>
      <c r="G339"/>
      <c r="H339" s="45"/>
    </row>
    <row r="340" spans="1:9" ht="19.5" customHeight="1" thickBot="1" x14ac:dyDescent="0.25">
      <c r="C340" s="306" t="str">
        <f>VLOOKUP(A340,nom,2,FALSE)</f>
        <v>Consolante Série 1</v>
      </c>
      <c r="D340"/>
      <c r="E340"/>
      <c r="F340"/>
      <c r="G340"/>
      <c r="H340" s="45"/>
    </row>
    <row r="341" spans="1:9" ht="19.5" customHeight="1" thickBot="1" x14ac:dyDescent="0.25">
      <c r="A341">
        <f>A320+1</f>
        <v>18</v>
      </c>
      <c r="C341" s="307" t="str">
        <f>VLOOKUP(A341,nom,2,FALSE)</f>
        <v>?</v>
      </c>
      <c r="D341" s="308">
        <f>Conso!D20</f>
        <v>18</v>
      </c>
      <c r="E341" s="266">
        <v>1</v>
      </c>
      <c r="F341" s="266">
        <v>2</v>
      </c>
      <c r="G341" s="266">
        <v>3</v>
      </c>
      <c r="H341" s="271" t="s">
        <v>129</v>
      </c>
      <c r="I341" s="309" t="s">
        <v>130</v>
      </c>
    </row>
    <row r="342" spans="1:9" ht="19.5" customHeight="1" x14ac:dyDescent="0.2">
      <c r="C342" s="48"/>
      <c r="D342" s="572" t="s">
        <v>131</v>
      </c>
      <c r="E342" s="264"/>
      <c r="F342" s="264"/>
      <c r="G342" s="264"/>
      <c r="H342" s="46"/>
      <c r="I342" s="310"/>
    </row>
    <row r="343" spans="1:9" ht="19.5" customHeight="1" x14ac:dyDescent="0.2">
      <c r="C343"/>
      <c r="D343" s="572" t="s">
        <v>132</v>
      </c>
      <c r="E343" s="264"/>
      <c r="F343" s="264"/>
      <c r="G343" s="264"/>
      <c r="H343" s="46"/>
      <c r="I343" s="311"/>
    </row>
    <row r="344" spans="1:9" ht="19.5" customHeight="1" thickBot="1" x14ac:dyDescent="0.25">
      <c r="C344"/>
      <c r="D344" s="574" t="s">
        <v>133</v>
      </c>
      <c r="E344" s="265"/>
      <c r="F344" s="265"/>
      <c r="G344" s="265"/>
      <c r="H344" s="272"/>
      <c r="I344" s="312"/>
    </row>
    <row r="345" spans="1:9" ht="19.5" customHeight="1" x14ac:dyDescent="0.2">
      <c r="C345"/>
      <c r="D345"/>
      <c r="E345"/>
      <c r="F345" s="313" t="s">
        <v>129</v>
      </c>
      <c r="G345"/>
      <c r="H345"/>
    </row>
    <row r="346" spans="1:9" ht="19.5" customHeight="1" x14ac:dyDescent="0.2">
      <c r="C346"/>
      <c r="D346"/>
      <c r="E346"/>
      <c r="F346" s="46"/>
      <c r="G346"/>
      <c r="H346"/>
    </row>
    <row r="347" spans="1:9" ht="19.5" customHeight="1" x14ac:dyDescent="0.2">
      <c r="C347" s="44"/>
      <c r="D347" s="44"/>
      <c r="E347" s="44"/>
      <c r="F347" s="44"/>
      <c r="G347" s="44"/>
      <c r="H347" s="44"/>
      <c r="I347" s="47"/>
    </row>
    <row r="348" spans="1:9" ht="19.5" customHeight="1" x14ac:dyDescent="0.2">
      <c r="C348"/>
      <c r="D348"/>
      <c r="E348"/>
      <c r="F348"/>
      <c r="G348"/>
      <c r="H348"/>
      <c r="I348" s="47"/>
    </row>
    <row r="349" spans="1:9" ht="19.5" customHeight="1" x14ac:dyDescent="0.2">
      <c r="C349"/>
      <c r="D349"/>
      <c r="E349"/>
      <c r="F349"/>
      <c r="G349"/>
      <c r="H349"/>
      <c r="I349" s="47"/>
    </row>
    <row r="350" spans="1:9" ht="19.5" customHeight="1" x14ac:dyDescent="0.2">
      <c r="C350"/>
      <c r="D350"/>
      <c r="E350"/>
      <c r="F350"/>
      <c r="G350"/>
      <c r="H350"/>
      <c r="I350" s="47"/>
    </row>
    <row r="351" spans="1:9" ht="19.5" customHeight="1" x14ac:dyDescent="0.2">
      <c r="C351"/>
      <c r="D351"/>
      <c r="E351"/>
      <c r="F351"/>
      <c r="G351"/>
      <c r="H351"/>
    </row>
    <row r="352" spans="1:9" ht="19.5" customHeight="1" x14ac:dyDescent="0.2">
      <c r="C352"/>
      <c r="D352" s="48"/>
      <c r="E352" s="48"/>
      <c r="F352"/>
      <c r="G352" s="48"/>
      <c r="H352" s="48"/>
    </row>
    <row r="353" spans="1:9" ht="19.5" customHeight="1" x14ac:dyDescent="0.2">
      <c r="C353"/>
      <c r="D353" s="48"/>
      <c r="E353" s="48"/>
      <c r="F353"/>
      <c r="G353" s="48"/>
      <c r="H353" s="48"/>
    </row>
    <row r="354" spans="1:9" ht="19.5" customHeight="1" x14ac:dyDescent="0.2">
      <c r="C354"/>
      <c r="D354" s="48"/>
      <c r="E354" s="48"/>
      <c r="F354"/>
      <c r="G354" s="48"/>
      <c r="H354" s="48"/>
    </row>
    <row r="355" spans="1:9" ht="19.5" customHeight="1" x14ac:dyDescent="0.2">
      <c r="C355" s="39" t="s">
        <v>169</v>
      </c>
      <c r="D355" s="40"/>
      <c r="E355" s="40"/>
      <c r="F355" s="41"/>
      <c r="G355" s="41"/>
      <c r="H355" s="42"/>
    </row>
    <row r="356" spans="1:9" ht="19.5" customHeight="1" x14ac:dyDescent="0.2">
      <c r="C356"/>
      <c r="D356"/>
      <c r="E356"/>
      <c r="F356"/>
      <c r="G356"/>
      <c r="H356" s="45"/>
    </row>
    <row r="357" spans="1:9" ht="19.5" customHeight="1" x14ac:dyDescent="0.2">
      <c r="C357"/>
      <c r="D357"/>
      <c r="E357"/>
      <c r="F357"/>
      <c r="G357"/>
      <c r="H357" s="45"/>
    </row>
    <row r="358" spans="1:9" ht="19.5" customHeight="1" thickBot="1" x14ac:dyDescent="0.25">
      <c r="C358" s="306" t="str">
        <f>VLOOKUP(A358,nom,2,FALSE)</f>
        <v>Consolante Série 1</v>
      </c>
      <c r="D358"/>
      <c r="E358"/>
      <c r="F358"/>
      <c r="G358"/>
      <c r="H358" s="45"/>
    </row>
    <row r="359" spans="1:9" ht="19.5" customHeight="1" thickBot="1" x14ac:dyDescent="0.25">
      <c r="A359">
        <f>A341+1</f>
        <v>19</v>
      </c>
      <c r="C359" s="307" t="str">
        <f>VLOOKUP(A359,nom,2,FALSE)</f>
        <v>?</v>
      </c>
      <c r="D359" s="308">
        <f>Conso!D21</f>
        <v>19</v>
      </c>
      <c r="E359" s="266">
        <v>1</v>
      </c>
      <c r="F359" s="266">
        <v>2</v>
      </c>
      <c r="G359" s="266">
        <v>3</v>
      </c>
      <c r="H359" s="271" t="s">
        <v>129</v>
      </c>
      <c r="I359" s="309" t="s">
        <v>130</v>
      </c>
    </row>
    <row r="360" spans="1:9" ht="19.5" customHeight="1" x14ac:dyDescent="0.2">
      <c r="C360" s="48"/>
      <c r="D360" s="572" t="s">
        <v>131</v>
      </c>
      <c r="E360" s="264"/>
      <c r="F360" s="264"/>
      <c r="G360" s="264"/>
      <c r="H360" s="46"/>
      <c r="I360" s="310"/>
    </row>
    <row r="361" spans="1:9" ht="19.5" customHeight="1" x14ac:dyDescent="0.2">
      <c r="C361"/>
      <c r="D361" s="572" t="s">
        <v>132</v>
      </c>
      <c r="E361" s="264"/>
      <c r="F361" s="264"/>
      <c r="G361" s="264"/>
      <c r="H361" s="46"/>
      <c r="I361" s="311"/>
    </row>
    <row r="362" spans="1:9" ht="19.5" customHeight="1" thickBot="1" x14ac:dyDescent="0.25">
      <c r="C362"/>
      <c r="D362" s="574" t="s">
        <v>133</v>
      </c>
      <c r="E362" s="265"/>
      <c r="F362" s="265"/>
      <c r="G362" s="265"/>
      <c r="H362" s="272"/>
      <c r="I362" s="312"/>
    </row>
    <row r="363" spans="1:9" ht="19.5" customHeight="1" x14ac:dyDescent="0.2">
      <c r="C363"/>
      <c r="D363"/>
      <c r="E363"/>
      <c r="F363" s="313" t="s">
        <v>129</v>
      </c>
      <c r="G363"/>
      <c r="H363"/>
    </row>
    <row r="364" spans="1:9" ht="19.5" customHeight="1" x14ac:dyDescent="0.2">
      <c r="C364"/>
      <c r="D364"/>
      <c r="E364"/>
      <c r="F364" s="46"/>
      <c r="G364"/>
      <c r="H364"/>
    </row>
    <row r="365" spans="1:9" ht="19.5" customHeight="1" x14ac:dyDescent="0.2">
      <c r="C365" s="44"/>
      <c r="D365" s="44"/>
      <c r="E365" s="44"/>
      <c r="F365" s="44"/>
      <c r="G365" s="44"/>
      <c r="H365" s="44"/>
      <c r="I365" s="47"/>
    </row>
    <row r="366" spans="1:9" ht="19.5" customHeight="1" x14ac:dyDescent="0.2">
      <c r="C366"/>
      <c r="D366"/>
      <c r="E366"/>
      <c r="F366"/>
      <c r="G366"/>
      <c r="H366"/>
      <c r="I366" s="47"/>
    </row>
    <row r="367" spans="1:9" ht="19.5" customHeight="1" x14ac:dyDescent="0.2">
      <c r="C367"/>
      <c r="D367"/>
      <c r="E367"/>
      <c r="F367"/>
      <c r="G367"/>
      <c r="H367"/>
      <c r="I367" s="47"/>
    </row>
    <row r="368" spans="1:9" ht="19.5" customHeight="1" x14ac:dyDescent="0.2">
      <c r="C368"/>
      <c r="D368"/>
      <c r="E368"/>
      <c r="F368"/>
      <c r="G368"/>
      <c r="H368"/>
      <c r="I368" s="47"/>
    </row>
    <row r="369" spans="1:9" ht="19.5" customHeight="1" x14ac:dyDescent="0.2">
      <c r="C369"/>
      <c r="D369"/>
      <c r="E369"/>
      <c r="F369"/>
      <c r="G369"/>
      <c r="H369"/>
    </row>
    <row r="370" spans="1:9" ht="19.5" customHeight="1" x14ac:dyDescent="0.2">
      <c r="C370"/>
      <c r="D370" s="48"/>
      <c r="E370" s="48"/>
      <c r="F370"/>
      <c r="G370" s="48"/>
      <c r="H370" s="48"/>
    </row>
    <row r="371" spans="1:9" ht="19.5" customHeight="1" x14ac:dyDescent="0.2">
      <c r="C371"/>
      <c r="D371" s="48"/>
      <c r="E371" s="48"/>
      <c r="F371"/>
      <c r="G371" s="48"/>
      <c r="H371" s="48"/>
    </row>
    <row r="372" spans="1:9" ht="19.5" customHeight="1" x14ac:dyDescent="0.2">
      <c r="C372"/>
      <c r="D372" s="48"/>
      <c r="E372" s="48"/>
      <c r="F372"/>
      <c r="G372" s="48"/>
      <c r="H372" s="48"/>
    </row>
    <row r="373" spans="1:9" ht="19.5" customHeight="1" x14ac:dyDescent="0.2">
      <c r="C373"/>
      <c r="D373" s="48"/>
      <c r="E373" s="48"/>
      <c r="F373"/>
      <c r="G373" s="48"/>
      <c r="H373" s="48"/>
    </row>
    <row r="374" spans="1:9" ht="19.5" customHeight="1" x14ac:dyDescent="0.2">
      <c r="C374"/>
      <c r="D374" s="48"/>
      <c r="E374" s="48"/>
      <c r="F374" s="48"/>
      <c r="G374" s="48"/>
      <c r="H374" s="48"/>
    </row>
    <row r="375" spans="1:9" ht="19.5" customHeight="1" x14ac:dyDescent="0.2">
      <c r="H375" s="43"/>
    </row>
    <row r="376" spans="1:9" ht="19.5" customHeight="1" x14ac:dyDescent="0.2">
      <c r="C376" s="39" t="s">
        <v>169</v>
      </c>
      <c r="D376" s="40"/>
      <c r="E376" s="40"/>
      <c r="F376" s="41"/>
      <c r="G376" s="41"/>
      <c r="H376" s="42"/>
    </row>
    <row r="377" spans="1:9" ht="19.5" customHeight="1" x14ac:dyDescent="0.2">
      <c r="C377"/>
      <c r="D377"/>
      <c r="E377"/>
      <c r="F377"/>
      <c r="G377"/>
      <c r="H377" s="45"/>
    </row>
    <row r="378" spans="1:9" ht="19.5" customHeight="1" x14ac:dyDescent="0.2">
      <c r="C378"/>
      <c r="D378"/>
      <c r="E378"/>
      <c r="F378"/>
      <c r="G378"/>
      <c r="H378" s="45"/>
    </row>
    <row r="379" spans="1:9" ht="19.5" customHeight="1" thickBot="1" x14ac:dyDescent="0.25">
      <c r="C379" s="306" t="str">
        <f>VLOOKUP(A379,nom,2,FALSE)</f>
        <v>Consolante Série 1</v>
      </c>
      <c r="D379"/>
      <c r="E379"/>
      <c r="F379"/>
      <c r="G379"/>
      <c r="H379" s="45"/>
    </row>
    <row r="380" spans="1:9" ht="19.5" customHeight="1" thickBot="1" x14ac:dyDescent="0.25">
      <c r="A380">
        <f>A359+1</f>
        <v>20</v>
      </c>
      <c r="C380" s="307" t="str">
        <f>VLOOKUP(A380,nom,2,FALSE)</f>
        <v>?</v>
      </c>
      <c r="D380" s="308">
        <f>Conso!D22</f>
        <v>20</v>
      </c>
      <c r="E380" s="266">
        <v>1</v>
      </c>
      <c r="F380" s="266">
        <v>2</v>
      </c>
      <c r="G380" s="266">
        <v>3</v>
      </c>
      <c r="H380" s="271" t="s">
        <v>129</v>
      </c>
      <c r="I380" s="309" t="s">
        <v>130</v>
      </c>
    </row>
    <row r="381" spans="1:9" ht="19.5" customHeight="1" x14ac:dyDescent="0.2">
      <c r="C381" s="48"/>
      <c r="D381" s="572" t="s">
        <v>131</v>
      </c>
      <c r="E381" s="264"/>
      <c r="F381" s="264"/>
      <c r="G381" s="264"/>
      <c r="H381" s="46"/>
      <c r="I381" s="310"/>
    </row>
    <row r="382" spans="1:9" ht="19.5" customHeight="1" x14ac:dyDescent="0.2">
      <c r="C382"/>
      <c r="D382" s="572" t="s">
        <v>132</v>
      </c>
      <c r="E382" s="264"/>
      <c r="F382" s="264"/>
      <c r="G382" s="264"/>
      <c r="H382" s="46"/>
      <c r="I382" s="311"/>
    </row>
    <row r="383" spans="1:9" ht="19.5" customHeight="1" thickBot="1" x14ac:dyDescent="0.25">
      <c r="C383"/>
      <c r="D383" s="574" t="s">
        <v>133</v>
      </c>
      <c r="E383" s="265"/>
      <c r="F383" s="265"/>
      <c r="G383" s="265"/>
      <c r="H383" s="272"/>
      <c r="I383" s="312"/>
    </row>
    <row r="384" spans="1:9" ht="19.5" customHeight="1" x14ac:dyDescent="0.2">
      <c r="C384"/>
      <c r="D384"/>
      <c r="E384"/>
      <c r="F384" s="313" t="s">
        <v>129</v>
      </c>
      <c r="G384"/>
      <c r="H384"/>
    </row>
    <row r="385" spans="1:9" ht="19.5" customHeight="1" x14ac:dyDescent="0.2">
      <c r="C385"/>
      <c r="D385"/>
      <c r="E385"/>
      <c r="F385" s="46"/>
      <c r="G385"/>
      <c r="H385"/>
    </row>
    <row r="386" spans="1:9" ht="19.5" customHeight="1" x14ac:dyDescent="0.2">
      <c r="C386" s="44"/>
      <c r="D386" s="44"/>
      <c r="E386" s="44"/>
      <c r="F386" s="44"/>
      <c r="G386" s="44"/>
      <c r="H386" s="44"/>
      <c r="I386" s="47"/>
    </row>
    <row r="387" spans="1:9" ht="19.5" customHeight="1" x14ac:dyDescent="0.2">
      <c r="C387"/>
      <c r="D387"/>
      <c r="E387"/>
      <c r="F387"/>
      <c r="G387"/>
      <c r="H387"/>
      <c r="I387" s="47"/>
    </row>
    <row r="388" spans="1:9" ht="19.5" customHeight="1" x14ac:dyDescent="0.2">
      <c r="C388"/>
      <c r="D388"/>
      <c r="E388"/>
      <c r="F388"/>
      <c r="G388"/>
      <c r="H388"/>
      <c r="I388" s="47"/>
    </row>
    <row r="389" spans="1:9" ht="19.5" customHeight="1" x14ac:dyDescent="0.2">
      <c r="C389"/>
      <c r="D389"/>
      <c r="E389"/>
      <c r="F389"/>
      <c r="G389"/>
      <c r="H389"/>
      <c r="I389" s="47"/>
    </row>
    <row r="390" spans="1:9" ht="19.5" customHeight="1" x14ac:dyDescent="0.2">
      <c r="C390"/>
      <c r="D390"/>
      <c r="E390"/>
      <c r="F390"/>
      <c r="G390"/>
      <c r="H390"/>
    </row>
    <row r="391" spans="1:9" ht="19.5" customHeight="1" x14ac:dyDescent="0.2">
      <c r="C391"/>
      <c r="D391" s="48"/>
      <c r="E391" s="48"/>
      <c r="F391"/>
      <c r="G391" s="48"/>
      <c r="H391" s="48"/>
    </row>
    <row r="392" spans="1:9" ht="19.5" customHeight="1" x14ac:dyDescent="0.2">
      <c r="C392"/>
      <c r="D392" s="48"/>
      <c r="E392" s="48"/>
      <c r="F392"/>
      <c r="G392" s="48"/>
      <c r="H392" s="48"/>
    </row>
    <row r="393" spans="1:9" ht="19.5" customHeight="1" x14ac:dyDescent="0.2">
      <c r="C393"/>
      <c r="D393" s="48"/>
      <c r="E393" s="48"/>
      <c r="F393"/>
      <c r="G393" s="48"/>
      <c r="H393" s="48"/>
    </row>
    <row r="394" spans="1:9" ht="19.5" customHeight="1" x14ac:dyDescent="0.2">
      <c r="C394" s="39" t="s">
        <v>169</v>
      </c>
      <c r="D394" s="40"/>
      <c r="E394" s="40"/>
      <c r="F394" s="41"/>
      <c r="G394" s="41"/>
      <c r="H394" s="42"/>
    </row>
    <row r="395" spans="1:9" ht="19.5" customHeight="1" x14ac:dyDescent="0.2">
      <c r="C395"/>
      <c r="D395"/>
      <c r="E395"/>
      <c r="F395"/>
      <c r="G395"/>
      <c r="H395" s="45"/>
    </row>
    <row r="396" spans="1:9" ht="19.5" customHeight="1" x14ac:dyDescent="0.2">
      <c r="C396"/>
      <c r="D396"/>
      <c r="E396"/>
      <c r="F396"/>
      <c r="G396"/>
      <c r="H396" s="45"/>
    </row>
    <row r="397" spans="1:9" ht="19.5" customHeight="1" thickBot="1" x14ac:dyDescent="0.25">
      <c r="C397" s="306" t="str">
        <f>VLOOKUP(A397,nom,2,FALSE)</f>
        <v>Consolante Série 1</v>
      </c>
      <c r="D397"/>
      <c r="E397"/>
      <c r="F397"/>
      <c r="G397"/>
      <c r="H397" s="45"/>
    </row>
    <row r="398" spans="1:9" ht="19.5" customHeight="1" thickBot="1" x14ac:dyDescent="0.25">
      <c r="A398">
        <f>A380+1</f>
        <v>21</v>
      </c>
      <c r="C398" s="307" t="str">
        <f>VLOOKUP(A398,nom,2,FALSE)</f>
        <v>?</v>
      </c>
      <c r="D398" s="308">
        <f>Conso!D23</f>
        <v>21</v>
      </c>
      <c r="E398" s="266">
        <v>1</v>
      </c>
      <c r="F398" s="266">
        <v>2</v>
      </c>
      <c r="G398" s="266">
        <v>3</v>
      </c>
      <c r="H398" s="271" t="s">
        <v>129</v>
      </c>
      <c r="I398" s="309" t="s">
        <v>130</v>
      </c>
    </row>
    <row r="399" spans="1:9" ht="19.5" customHeight="1" x14ac:dyDescent="0.2">
      <c r="C399" s="48"/>
      <c r="D399" s="572" t="s">
        <v>131</v>
      </c>
      <c r="E399" s="264"/>
      <c r="F399" s="264"/>
      <c r="G399" s="264"/>
      <c r="H399" s="46"/>
      <c r="I399" s="310"/>
    </row>
    <row r="400" spans="1:9" ht="19.5" customHeight="1" x14ac:dyDescent="0.2">
      <c r="C400"/>
      <c r="D400" s="572" t="s">
        <v>132</v>
      </c>
      <c r="E400" s="264"/>
      <c r="F400" s="264"/>
      <c r="G400" s="264"/>
      <c r="H400" s="46"/>
      <c r="I400" s="311"/>
    </row>
    <row r="401" spans="3:9" ht="19.5" customHeight="1" thickBot="1" x14ac:dyDescent="0.25">
      <c r="C401"/>
      <c r="D401" s="574" t="s">
        <v>133</v>
      </c>
      <c r="E401" s="265"/>
      <c r="F401" s="265"/>
      <c r="G401" s="265"/>
      <c r="H401" s="272"/>
      <c r="I401" s="312"/>
    </row>
    <row r="402" spans="3:9" ht="19.5" customHeight="1" x14ac:dyDescent="0.2">
      <c r="C402"/>
      <c r="D402"/>
      <c r="E402"/>
      <c r="F402" s="313" t="s">
        <v>129</v>
      </c>
      <c r="G402"/>
      <c r="H402"/>
    </row>
    <row r="403" spans="3:9" ht="19.5" customHeight="1" x14ac:dyDescent="0.2">
      <c r="C403"/>
      <c r="D403"/>
      <c r="E403"/>
      <c r="F403" s="46"/>
      <c r="G403"/>
      <c r="H403"/>
    </row>
    <row r="404" spans="3:9" ht="19.5" customHeight="1" x14ac:dyDescent="0.2">
      <c r="C404" s="44"/>
      <c r="D404" s="44"/>
      <c r="E404" s="44"/>
      <c r="F404" s="44"/>
      <c r="G404" s="44"/>
      <c r="H404" s="44"/>
      <c r="I404" s="47"/>
    </row>
    <row r="405" spans="3:9" ht="19.5" customHeight="1" x14ac:dyDescent="0.2">
      <c r="C405"/>
      <c r="D405"/>
      <c r="E405"/>
      <c r="F405"/>
      <c r="G405"/>
      <c r="H405"/>
      <c r="I405" s="47"/>
    </row>
    <row r="406" spans="3:9" ht="19.5" customHeight="1" x14ac:dyDescent="0.2">
      <c r="C406"/>
      <c r="D406"/>
      <c r="E406"/>
      <c r="F406"/>
      <c r="G406"/>
      <c r="H406"/>
      <c r="I406" s="47"/>
    </row>
    <row r="407" spans="3:9" ht="19.5" customHeight="1" x14ac:dyDescent="0.2">
      <c r="C407"/>
      <c r="D407"/>
      <c r="E407"/>
      <c r="F407"/>
      <c r="G407"/>
      <c r="H407"/>
      <c r="I407" s="47"/>
    </row>
    <row r="408" spans="3:9" ht="19.5" customHeight="1" x14ac:dyDescent="0.2">
      <c r="C408"/>
      <c r="D408"/>
      <c r="E408"/>
      <c r="F408"/>
      <c r="G408"/>
      <c r="H408"/>
    </row>
    <row r="409" spans="3:9" ht="19.5" customHeight="1" x14ac:dyDescent="0.2">
      <c r="C409"/>
      <c r="D409" s="48"/>
      <c r="E409" s="48"/>
      <c r="F409"/>
      <c r="G409" s="48"/>
      <c r="H409" s="48"/>
    </row>
    <row r="410" spans="3:9" ht="19.5" customHeight="1" x14ac:dyDescent="0.2">
      <c r="C410"/>
      <c r="D410" s="48"/>
      <c r="E410" s="48"/>
      <c r="F410"/>
      <c r="G410" s="48"/>
      <c r="H410" s="48"/>
    </row>
    <row r="411" spans="3:9" ht="19.5" customHeight="1" x14ac:dyDescent="0.2">
      <c r="C411"/>
      <c r="D411" s="48"/>
      <c r="E411" s="48"/>
      <c r="F411"/>
      <c r="G411" s="48"/>
      <c r="H411" s="48"/>
    </row>
    <row r="412" spans="3:9" ht="19.5" customHeight="1" x14ac:dyDescent="0.2">
      <c r="C412"/>
      <c r="D412" s="48"/>
      <c r="E412" s="48"/>
      <c r="F412" s="48"/>
      <c r="G412" s="48"/>
      <c r="H412" s="48"/>
    </row>
    <row r="413" spans="3:9" ht="19.5" customHeight="1" x14ac:dyDescent="0.2">
      <c r="C413"/>
      <c r="D413" s="48"/>
      <c r="E413" s="48"/>
      <c r="F413" s="48"/>
      <c r="G413" s="48"/>
      <c r="H413" s="48"/>
    </row>
    <row r="414" spans="3:9" ht="19.5" customHeight="1" x14ac:dyDescent="0.2">
      <c r="H414" s="43"/>
    </row>
    <row r="415" spans="3:9" ht="19.5" customHeight="1" x14ac:dyDescent="0.2">
      <c r="C415" s="39" t="s">
        <v>169</v>
      </c>
      <c r="D415" s="40"/>
      <c r="E415" s="40"/>
      <c r="F415" s="41"/>
      <c r="G415" s="41"/>
      <c r="H415" s="42"/>
    </row>
    <row r="416" spans="3:9" ht="19.5" customHeight="1" x14ac:dyDescent="0.2">
      <c r="C416"/>
      <c r="D416"/>
      <c r="E416"/>
      <c r="F416"/>
      <c r="G416"/>
      <c r="H416" s="45"/>
    </row>
    <row r="417" spans="1:9" ht="19.5" customHeight="1" x14ac:dyDescent="0.2">
      <c r="C417"/>
      <c r="D417"/>
      <c r="E417"/>
      <c r="F417"/>
      <c r="G417"/>
      <c r="H417" s="45"/>
    </row>
    <row r="418" spans="1:9" ht="19.5" customHeight="1" thickBot="1" x14ac:dyDescent="0.25">
      <c r="C418" s="306" t="str">
        <f>VLOOKUP(A418,nom,2,FALSE)</f>
        <v>Consolante Série 1</v>
      </c>
      <c r="D418"/>
      <c r="E418"/>
      <c r="F418"/>
      <c r="G418"/>
      <c r="H418" s="45"/>
    </row>
    <row r="419" spans="1:9" ht="19.5" customHeight="1" thickBot="1" x14ac:dyDescent="0.25">
      <c r="A419">
        <f>A398+1</f>
        <v>22</v>
      </c>
      <c r="C419" s="307" t="str">
        <f>VLOOKUP(A419,nom,2,FALSE)</f>
        <v>?</v>
      </c>
      <c r="D419" s="308">
        <f>Conso!D24</f>
        <v>22</v>
      </c>
      <c r="E419" s="266">
        <v>1</v>
      </c>
      <c r="F419" s="266">
        <v>2</v>
      </c>
      <c r="G419" s="266">
        <v>3</v>
      </c>
      <c r="H419" s="271" t="s">
        <v>129</v>
      </c>
      <c r="I419" s="309" t="s">
        <v>130</v>
      </c>
    </row>
    <row r="420" spans="1:9" ht="19.5" customHeight="1" x14ac:dyDescent="0.2">
      <c r="C420" s="48"/>
      <c r="D420" s="572" t="s">
        <v>131</v>
      </c>
      <c r="E420" s="264"/>
      <c r="F420" s="264"/>
      <c r="G420" s="264"/>
      <c r="H420" s="46"/>
      <c r="I420" s="310"/>
    </row>
    <row r="421" spans="1:9" ht="19.5" customHeight="1" x14ac:dyDescent="0.2">
      <c r="C421"/>
      <c r="D421" s="572" t="s">
        <v>132</v>
      </c>
      <c r="E421" s="264"/>
      <c r="F421" s="264"/>
      <c r="G421" s="264"/>
      <c r="H421" s="46"/>
      <c r="I421" s="311"/>
    </row>
    <row r="422" spans="1:9" ht="19.5" customHeight="1" thickBot="1" x14ac:dyDescent="0.25">
      <c r="C422"/>
      <c r="D422" s="574" t="s">
        <v>133</v>
      </c>
      <c r="E422" s="265"/>
      <c r="F422" s="265"/>
      <c r="G422" s="265"/>
      <c r="H422" s="272"/>
      <c r="I422" s="312"/>
    </row>
    <row r="423" spans="1:9" ht="19.5" customHeight="1" x14ac:dyDescent="0.2">
      <c r="C423"/>
      <c r="D423"/>
      <c r="E423"/>
      <c r="F423" s="313" t="s">
        <v>129</v>
      </c>
      <c r="G423"/>
      <c r="H423"/>
    </row>
    <row r="424" spans="1:9" ht="19.5" customHeight="1" x14ac:dyDescent="0.2">
      <c r="C424"/>
      <c r="D424"/>
      <c r="E424"/>
      <c r="F424" s="46"/>
      <c r="G424"/>
      <c r="H424"/>
    </row>
    <row r="425" spans="1:9" ht="19.5" customHeight="1" x14ac:dyDescent="0.2">
      <c r="C425" s="44"/>
      <c r="D425" s="44"/>
      <c r="E425" s="44"/>
      <c r="F425" s="44"/>
      <c r="G425" s="44"/>
      <c r="H425" s="44"/>
      <c r="I425" s="47"/>
    </row>
    <row r="426" spans="1:9" ht="19.5" customHeight="1" x14ac:dyDescent="0.2">
      <c r="C426"/>
      <c r="D426"/>
      <c r="E426"/>
      <c r="F426"/>
      <c r="G426"/>
      <c r="H426"/>
      <c r="I426" s="47"/>
    </row>
    <row r="427" spans="1:9" ht="19.5" customHeight="1" x14ac:dyDescent="0.2">
      <c r="C427"/>
      <c r="D427"/>
      <c r="E427"/>
      <c r="F427"/>
      <c r="G427"/>
      <c r="H427"/>
      <c r="I427" s="47"/>
    </row>
    <row r="428" spans="1:9" ht="19.5" customHeight="1" x14ac:dyDescent="0.2">
      <c r="C428"/>
      <c r="D428"/>
      <c r="E428"/>
      <c r="F428"/>
      <c r="G428"/>
      <c r="H428"/>
      <c r="I428" s="47"/>
    </row>
    <row r="429" spans="1:9" ht="19.5" customHeight="1" x14ac:dyDescent="0.2">
      <c r="C429"/>
      <c r="D429"/>
      <c r="E429"/>
      <c r="F429"/>
      <c r="G429"/>
      <c r="H429"/>
    </row>
    <row r="430" spans="1:9" ht="19.5" customHeight="1" x14ac:dyDescent="0.2">
      <c r="C430"/>
      <c r="D430" s="48"/>
      <c r="E430" s="48"/>
      <c r="F430"/>
      <c r="G430" s="48"/>
      <c r="H430" s="48"/>
    </row>
    <row r="431" spans="1:9" ht="19.5" customHeight="1" x14ac:dyDescent="0.2">
      <c r="C431"/>
      <c r="D431" s="48"/>
      <c r="E431" s="48"/>
      <c r="F431"/>
      <c r="G431" s="48"/>
      <c r="H431" s="48"/>
    </row>
    <row r="432" spans="1:9" ht="19.5" customHeight="1" x14ac:dyDescent="0.2">
      <c r="C432"/>
      <c r="D432" s="48"/>
      <c r="E432" s="48"/>
      <c r="F432"/>
      <c r="G432" s="48"/>
      <c r="H432" s="48"/>
    </row>
    <row r="433" spans="1:9" ht="19.5" customHeight="1" x14ac:dyDescent="0.2">
      <c r="C433" s="39" t="s">
        <v>169</v>
      </c>
      <c r="D433" s="40"/>
      <c r="E433" s="40"/>
      <c r="F433" s="41"/>
      <c r="G433" s="41"/>
      <c r="H433" s="42"/>
    </row>
    <row r="434" spans="1:9" ht="19.5" customHeight="1" x14ac:dyDescent="0.2">
      <c r="C434"/>
      <c r="D434"/>
      <c r="E434"/>
      <c r="F434"/>
      <c r="G434"/>
      <c r="H434" s="45"/>
    </row>
    <row r="435" spans="1:9" ht="19.5" customHeight="1" x14ac:dyDescent="0.2">
      <c r="C435"/>
      <c r="D435"/>
      <c r="E435"/>
      <c r="F435"/>
      <c r="G435"/>
      <c r="H435" s="45"/>
    </row>
    <row r="436" spans="1:9" ht="19.5" customHeight="1" thickBot="1" x14ac:dyDescent="0.25">
      <c r="C436" s="306" t="str">
        <f>VLOOKUP(A436,nom,2,FALSE)</f>
        <v>Consolante Série 1</v>
      </c>
      <c r="D436"/>
      <c r="E436"/>
      <c r="F436"/>
      <c r="G436"/>
      <c r="H436" s="45"/>
    </row>
    <row r="437" spans="1:9" ht="19.5" customHeight="1" thickBot="1" x14ac:dyDescent="0.25">
      <c r="A437">
        <f>A419+1</f>
        <v>23</v>
      </c>
      <c r="C437" s="307" t="str">
        <f>VLOOKUP(A437,nom,2,FALSE)</f>
        <v>?</v>
      </c>
      <c r="D437" s="308">
        <f>Conso!D25</f>
        <v>23</v>
      </c>
      <c r="E437" s="266">
        <v>1</v>
      </c>
      <c r="F437" s="266">
        <v>2</v>
      </c>
      <c r="G437" s="266">
        <v>3</v>
      </c>
      <c r="H437" s="271" t="s">
        <v>129</v>
      </c>
      <c r="I437" s="309" t="s">
        <v>130</v>
      </c>
    </row>
    <row r="438" spans="1:9" ht="19.5" customHeight="1" x14ac:dyDescent="0.2">
      <c r="C438" s="48"/>
      <c r="D438" s="572" t="s">
        <v>131</v>
      </c>
      <c r="E438" s="264"/>
      <c r="F438" s="264"/>
      <c r="G438" s="264"/>
      <c r="H438" s="46"/>
      <c r="I438" s="310"/>
    </row>
    <row r="439" spans="1:9" ht="19.5" customHeight="1" x14ac:dyDescent="0.2">
      <c r="C439"/>
      <c r="D439" s="572" t="s">
        <v>132</v>
      </c>
      <c r="E439" s="264"/>
      <c r="F439" s="264"/>
      <c r="G439" s="264"/>
      <c r="H439" s="46"/>
      <c r="I439" s="311"/>
    </row>
    <row r="440" spans="1:9" ht="19.5" customHeight="1" thickBot="1" x14ac:dyDescent="0.25">
      <c r="C440"/>
      <c r="D440" s="574" t="s">
        <v>133</v>
      </c>
      <c r="E440" s="265"/>
      <c r="F440" s="265"/>
      <c r="G440" s="265"/>
      <c r="H440" s="272"/>
      <c r="I440" s="312"/>
    </row>
    <row r="441" spans="1:9" ht="19.5" customHeight="1" x14ac:dyDescent="0.2">
      <c r="C441"/>
      <c r="D441"/>
      <c r="E441"/>
      <c r="F441" s="313" t="s">
        <v>129</v>
      </c>
      <c r="G441"/>
      <c r="H441"/>
    </row>
    <row r="442" spans="1:9" ht="19.5" customHeight="1" x14ac:dyDescent="0.2">
      <c r="C442"/>
      <c r="D442"/>
      <c r="E442"/>
      <c r="F442" s="46"/>
      <c r="G442"/>
      <c r="H442"/>
    </row>
    <row r="443" spans="1:9" ht="19.5" customHeight="1" x14ac:dyDescent="0.2">
      <c r="C443" s="44"/>
      <c r="D443" s="44"/>
      <c r="E443" s="44"/>
      <c r="F443" s="44"/>
      <c r="G443" s="44"/>
      <c r="H443" s="44"/>
      <c r="I443" s="47"/>
    </row>
    <row r="444" spans="1:9" ht="19.5" customHeight="1" x14ac:dyDescent="0.2">
      <c r="C444"/>
      <c r="D444"/>
      <c r="E444"/>
      <c r="F444"/>
      <c r="G444"/>
      <c r="H444"/>
      <c r="I444" s="47"/>
    </row>
    <row r="445" spans="1:9" ht="19.5" customHeight="1" x14ac:dyDescent="0.2">
      <c r="C445"/>
      <c r="D445"/>
      <c r="E445"/>
      <c r="F445"/>
      <c r="G445"/>
      <c r="H445"/>
      <c r="I445" s="47"/>
    </row>
    <row r="446" spans="1:9" ht="19.5" customHeight="1" x14ac:dyDescent="0.2">
      <c r="C446"/>
      <c r="D446"/>
      <c r="E446"/>
      <c r="F446"/>
      <c r="G446"/>
      <c r="H446"/>
      <c r="I446" s="47"/>
    </row>
    <row r="447" spans="1:9" ht="19.5" customHeight="1" x14ac:dyDescent="0.2">
      <c r="C447"/>
      <c r="D447"/>
      <c r="E447"/>
      <c r="F447"/>
      <c r="G447"/>
      <c r="H447"/>
    </row>
    <row r="448" spans="1:9" ht="19.5" customHeight="1" x14ac:dyDescent="0.2">
      <c r="C448"/>
      <c r="D448" s="48"/>
      <c r="E448" s="48"/>
      <c r="F448"/>
      <c r="G448" s="48"/>
      <c r="H448" s="48"/>
    </row>
    <row r="449" spans="1:9" ht="19.5" customHeight="1" x14ac:dyDescent="0.2">
      <c r="C449"/>
      <c r="D449" s="48"/>
      <c r="E449" s="48"/>
      <c r="F449"/>
      <c r="G449" s="48"/>
      <c r="H449" s="48"/>
    </row>
    <row r="450" spans="1:9" ht="19.5" customHeight="1" x14ac:dyDescent="0.2">
      <c r="C450"/>
      <c r="D450" s="48"/>
      <c r="E450" s="48"/>
      <c r="F450"/>
      <c r="G450" s="48"/>
      <c r="H450" s="48"/>
    </row>
    <row r="451" spans="1:9" ht="19.5" customHeight="1" x14ac:dyDescent="0.2">
      <c r="C451"/>
      <c r="D451" s="48"/>
      <c r="E451" s="48"/>
      <c r="F451"/>
      <c r="G451" s="48"/>
      <c r="H451" s="48"/>
    </row>
    <row r="452" spans="1:9" ht="19.5" customHeight="1" x14ac:dyDescent="0.2">
      <c r="C452"/>
      <c r="D452" s="48"/>
      <c r="E452" s="48"/>
      <c r="F452" s="48"/>
      <c r="G452" s="48"/>
      <c r="H452" s="48"/>
    </row>
    <row r="453" spans="1:9" ht="19.5" customHeight="1" x14ac:dyDescent="0.2">
      <c r="H453" s="43"/>
    </row>
    <row r="454" spans="1:9" ht="19.5" customHeight="1" x14ac:dyDescent="0.2">
      <c r="C454" s="39" t="s">
        <v>169</v>
      </c>
      <c r="D454" s="40"/>
      <c r="E454" s="40"/>
      <c r="F454" s="41"/>
      <c r="G454" s="41"/>
      <c r="H454" s="42"/>
    </row>
    <row r="455" spans="1:9" ht="19.5" customHeight="1" x14ac:dyDescent="0.2">
      <c r="C455"/>
      <c r="D455"/>
      <c r="E455"/>
      <c r="F455"/>
      <c r="G455"/>
      <c r="H455" s="45"/>
    </row>
    <row r="456" spans="1:9" ht="19.5" customHeight="1" x14ac:dyDescent="0.2">
      <c r="C456"/>
      <c r="D456"/>
      <c r="E456"/>
      <c r="F456"/>
      <c r="G456"/>
      <c r="H456" s="45"/>
    </row>
    <row r="457" spans="1:9" ht="19.5" customHeight="1" thickBot="1" x14ac:dyDescent="0.25">
      <c r="C457" s="306" t="str">
        <f>VLOOKUP(A457,nom,2,FALSE)</f>
        <v>Consolante Série 1</v>
      </c>
      <c r="D457"/>
      <c r="E457"/>
      <c r="F457"/>
      <c r="G457"/>
      <c r="H457" s="45"/>
    </row>
    <row r="458" spans="1:9" ht="19.5" customHeight="1" thickBot="1" x14ac:dyDescent="0.25">
      <c r="A458">
        <f>A437+1</f>
        <v>24</v>
      </c>
      <c r="C458" s="307" t="str">
        <f>VLOOKUP(A458,nom,2,FALSE)</f>
        <v>?</v>
      </c>
      <c r="D458" s="308">
        <f>Conso!D26</f>
        <v>24</v>
      </c>
      <c r="E458" s="266">
        <v>1</v>
      </c>
      <c r="F458" s="266">
        <v>2</v>
      </c>
      <c r="G458" s="266">
        <v>3</v>
      </c>
      <c r="H458" s="271" t="s">
        <v>129</v>
      </c>
      <c r="I458" s="309" t="s">
        <v>130</v>
      </c>
    </row>
    <row r="459" spans="1:9" ht="19.5" customHeight="1" x14ac:dyDescent="0.2">
      <c r="C459" s="48"/>
      <c r="D459" s="572" t="s">
        <v>131</v>
      </c>
      <c r="E459" s="264"/>
      <c r="F459" s="264"/>
      <c r="G459" s="264"/>
      <c r="H459" s="46"/>
      <c r="I459" s="310"/>
    </row>
    <row r="460" spans="1:9" ht="19.5" customHeight="1" x14ac:dyDescent="0.2">
      <c r="C460"/>
      <c r="D460" s="572" t="s">
        <v>132</v>
      </c>
      <c r="E460" s="264"/>
      <c r="F460" s="264"/>
      <c r="G460" s="264"/>
      <c r="H460" s="46"/>
      <c r="I460" s="311"/>
    </row>
    <row r="461" spans="1:9" ht="19.5" customHeight="1" thickBot="1" x14ac:dyDescent="0.25">
      <c r="C461"/>
      <c r="D461" s="574" t="s">
        <v>133</v>
      </c>
      <c r="E461" s="265"/>
      <c r="F461" s="265"/>
      <c r="G461" s="265"/>
      <c r="H461" s="272"/>
      <c r="I461" s="312"/>
    </row>
    <row r="462" spans="1:9" ht="19.5" customHeight="1" x14ac:dyDescent="0.2">
      <c r="C462"/>
      <c r="D462"/>
      <c r="E462"/>
      <c r="F462" s="313" t="s">
        <v>129</v>
      </c>
      <c r="G462"/>
      <c r="H462"/>
    </row>
    <row r="463" spans="1:9" ht="19.5" customHeight="1" x14ac:dyDescent="0.2">
      <c r="C463"/>
      <c r="D463"/>
      <c r="E463"/>
      <c r="F463" s="46"/>
      <c r="G463"/>
      <c r="H463"/>
    </row>
    <row r="464" spans="1:9" ht="19.5" customHeight="1" x14ac:dyDescent="0.2">
      <c r="C464" s="44"/>
      <c r="D464" s="44"/>
      <c r="E464" s="44"/>
      <c r="F464" s="44"/>
      <c r="G464" s="44"/>
      <c r="H464" s="44"/>
      <c r="I464" s="47"/>
    </row>
    <row r="465" spans="1:9" ht="19.5" customHeight="1" x14ac:dyDescent="0.2">
      <c r="C465"/>
      <c r="D465"/>
      <c r="E465"/>
      <c r="F465"/>
      <c r="G465"/>
      <c r="H465"/>
      <c r="I465" s="47"/>
    </row>
    <row r="466" spans="1:9" ht="19.5" customHeight="1" x14ac:dyDescent="0.2">
      <c r="C466"/>
      <c r="D466"/>
      <c r="E466"/>
      <c r="F466"/>
      <c r="G466"/>
      <c r="H466"/>
      <c r="I466" s="47"/>
    </row>
    <row r="467" spans="1:9" ht="19.5" customHeight="1" x14ac:dyDescent="0.2">
      <c r="C467"/>
      <c r="D467"/>
      <c r="E467"/>
      <c r="F467"/>
      <c r="G467"/>
      <c r="H467"/>
      <c r="I467" s="47"/>
    </row>
    <row r="468" spans="1:9" ht="19.5" customHeight="1" x14ac:dyDescent="0.2">
      <c r="C468"/>
      <c r="D468"/>
      <c r="E468"/>
      <c r="F468"/>
      <c r="G468"/>
      <c r="H468"/>
    </row>
    <row r="469" spans="1:9" ht="19.5" customHeight="1" x14ac:dyDescent="0.2">
      <c r="C469"/>
      <c r="D469" s="48"/>
      <c r="E469" s="48"/>
      <c r="F469"/>
      <c r="G469" s="48"/>
      <c r="H469" s="48"/>
    </row>
    <row r="470" spans="1:9" ht="19.5" customHeight="1" x14ac:dyDescent="0.2">
      <c r="C470"/>
      <c r="D470" s="48"/>
      <c r="E470" s="48"/>
      <c r="F470"/>
      <c r="G470" s="48"/>
      <c r="H470" s="48"/>
    </row>
    <row r="471" spans="1:9" ht="19.5" customHeight="1" x14ac:dyDescent="0.2">
      <c r="C471"/>
      <c r="D471" s="48"/>
      <c r="E471" s="48"/>
      <c r="F471"/>
      <c r="G471" s="48"/>
      <c r="H471" s="48"/>
    </row>
    <row r="472" spans="1:9" ht="19.5" customHeight="1" x14ac:dyDescent="0.2">
      <c r="C472" s="39" t="s">
        <v>169</v>
      </c>
      <c r="D472" s="40"/>
      <c r="E472" s="40"/>
      <c r="F472" s="41"/>
      <c r="G472" s="41"/>
      <c r="H472" s="42"/>
    </row>
    <row r="473" spans="1:9" ht="19.5" customHeight="1" x14ac:dyDescent="0.2">
      <c r="C473"/>
      <c r="D473"/>
      <c r="E473"/>
      <c r="F473"/>
      <c r="G473"/>
      <c r="H473" s="45"/>
    </row>
    <row r="474" spans="1:9" ht="19.5" customHeight="1" x14ac:dyDescent="0.2">
      <c r="C474"/>
      <c r="D474"/>
      <c r="E474"/>
      <c r="F474"/>
      <c r="G474"/>
      <c r="H474" s="45"/>
    </row>
    <row r="475" spans="1:9" ht="19.5" customHeight="1" thickBot="1" x14ac:dyDescent="0.25">
      <c r="C475" s="360" t="s">
        <v>170</v>
      </c>
      <c r="D475"/>
      <c r="E475"/>
      <c r="F475"/>
      <c r="G475"/>
      <c r="H475" s="45"/>
    </row>
    <row r="476" spans="1:9" ht="19.5" customHeight="1" thickBot="1" x14ac:dyDescent="0.25">
      <c r="A476">
        <v>25</v>
      </c>
      <c r="C476" s="307" t="str">
        <f>VLOOKUP(A476,nom,2,FALSE)</f>
        <v>?</v>
      </c>
      <c r="D476" s="308">
        <f>Conso!D29</f>
        <v>1</v>
      </c>
      <c r="E476" s="266">
        <v>1</v>
      </c>
      <c r="F476" s="266">
        <v>2</v>
      </c>
      <c r="G476" s="266">
        <v>3</v>
      </c>
      <c r="H476" s="271" t="s">
        <v>129</v>
      </c>
      <c r="I476" s="309" t="s">
        <v>130</v>
      </c>
    </row>
    <row r="477" spans="1:9" ht="19.5" customHeight="1" x14ac:dyDescent="0.2">
      <c r="C477" s="48"/>
      <c r="D477" s="572" t="s">
        <v>131</v>
      </c>
      <c r="E477" s="264"/>
      <c r="F477" s="264"/>
      <c r="G477" s="264"/>
      <c r="H477" s="46"/>
      <c r="I477" s="310"/>
    </row>
    <row r="478" spans="1:9" ht="19.5" customHeight="1" x14ac:dyDescent="0.2">
      <c r="C478"/>
      <c r="D478" s="572" t="s">
        <v>132</v>
      </c>
      <c r="E478" s="264"/>
      <c r="F478" s="264"/>
      <c r="G478" s="264"/>
      <c r="H478" s="46"/>
      <c r="I478" s="311"/>
    </row>
    <row r="479" spans="1:9" ht="19.5" customHeight="1" thickBot="1" x14ac:dyDescent="0.25">
      <c r="C479"/>
      <c r="D479" s="574" t="s">
        <v>133</v>
      </c>
      <c r="E479" s="265"/>
      <c r="F479" s="265"/>
      <c r="G479" s="265"/>
      <c r="H479" s="272"/>
      <c r="I479" s="312"/>
    </row>
    <row r="480" spans="1:9" ht="19.5" customHeight="1" x14ac:dyDescent="0.2">
      <c r="C480"/>
      <c r="D480"/>
      <c r="E480"/>
      <c r="F480" s="313" t="s">
        <v>129</v>
      </c>
      <c r="G480"/>
      <c r="H480"/>
    </row>
    <row r="481" spans="3:9" ht="19.5" customHeight="1" x14ac:dyDescent="0.2">
      <c r="C481"/>
      <c r="D481"/>
      <c r="E481"/>
      <c r="F481" s="46"/>
      <c r="G481"/>
      <c r="H481"/>
    </row>
    <row r="482" spans="3:9" ht="19.5" customHeight="1" x14ac:dyDescent="0.2">
      <c r="C482" s="44"/>
      <c r="D482" s="44"/>
      <c r="E482" s="44"/>
      <c r="F482" s="44"/>
      <c r="G482" s="44"/>
      <c r="H482" s="44"/>
      <c r="I482" s="47"/>
    </row>
    <row r="483" spans="3:9" ht="19.5" customHeight="1" x14ac:dyDescent="0.2">
      <c r="C483"/>
      <c r="D483"/>
      <c r="E483"/>
      <c r="F483"/>
      <c r="G483"/>
      <c r="H483"/>
      <c r="I483" s="47"/>
    </row>
    <row r="484" spans="3:9" ht="19.5" customHeight="1" x14ac:dyDescent="0.2">
      <c r="C484"/>
      <c r="D484"/>
      <c r="E484"/>
      <c r="F484"/>
      <c r="G484"/>
      <c r="H484"/>
      <c r="I484" s="47"/>
    </row>
    <row r="485" spans="3:9" ht="19.5" customHeight="1" x14ac:dyDescent="0.2">
      <c r="C485"/>
      <c r="D485"/>
      <c r="E485"/>
      <c r="F485"/>
      <c r="G485"/>
      <c r="H485"/>
      <c r="I485" s="47"/>
    </row>
    <row r="486" spans="3:9" ht="19.5" customHeight="1" x14ac:dyDescent="0.2">
      <c r="C486"/>
      <c r="D486"/>
      <c r="E486"/>
      <c r="F486"/>
      <c r="G486"/>
      <c r="H486"/>
    </row>
    <row r="487" spans="3:9" ht="19.5" customHeight="1" x14ac:dyDescent="0.2">
      <c r="C487"/>
      <c r="D487" s="48"/>
      <c r="E487" s="48"/>
      <c r="F487"/>
      <c r="G487" s="48"/>
      <c r="H487" s="48"/>
    </row>
    <row r="488" spans="3:9" ht="19.5" customHeight="1" x14ac:dyDescent="0.2">
      <c r="C488"/>
      <c r="D488" s="48"/>
      <c r="E488" s="48"/>
      <c r="F488"/>
      <c r="G488" s="48"/>
      <c r="H488" s="48"/>
    </row>
    <row r="489" spans="3:9" ht="19.5" customHeight="1" x14ac:dyDescent="0.2">
      <c r="C489"/>
      <c r="D489" s="48"/>
      <c r="E489" s="48"/>
      <c r="F489"/>
      <c r="G489" s="48"/>
      <c r="H489" s="48"/>
    </row>
    <row r="490" spans="3:9" ht="19.5" customHeight="1" x14ac:dyDescent="0.2">
      <c r="C490"/>
      <c r="D490" s="48"/>
      <c r="E490" s="48"/>
      <c r="F490" s="48"/>
      <c r="G490" s="48"/>
      <c r="H490" s="48"/>
    </row>
    <row r="491" spans="3:9" ht="19.5" customHeight="1" x14ac:dyDescent="0.2">
      <c r="C491"/>
      <c r="D491" s="48"/>
      <c r="E491" s="48"/>
      <c r="F491" s="48"/>
      <c r="G491" s="48"/>
      <c r="H491" s="48"/>
    </row>
    <row r="492" spans="3:9" ht="19.5" customHeight="1" x14ac:dyDescent="0.2">
      <c r="H492" s="43"/>
    </row>
    <row r="493" spans="3:9" ht="19.5" customHeight="1" x14ac:dyDescent="0.2">
      <c r="C493" s="39" t="s">
        <v>169</v>
      </c>
      <c r="D493" s="40"/>
      <c r="E493" s="40"/>
      <c r="F493" s="41"/>
      <c r="G493" s="41"/>
      <c r="H493" s="42"/>
    </row>
    <row r="494" spans="3:9" ht="19.5" customHeight="1" x14ac:dyDescent="0.2">
      <c r="C494"/>
      <c r="D494"/>
      <c r="E494"/>
      <c r="F494"/>
      <c r="G494"/>
      <c r="H494" s="45"/>
    </row>
    <row r="495" spans="3:9" ht="19.5" customHeight="1" x14ac:dyDescent="0.2">
      <c r="C495"/>
      <c r="D495"/>
      <c r="E495"/>
      <c r="F495"/>
      <c r="G495"/>
      <c r="H495" s="45"/>
    </row>
    <row r="496" spans="3:9" ht="19.5" customHeight="1" thickBot="1" x14ac:dyDescent="0.25">
      <c r="C496" s="306" t="str">
        <f>$C$475</f>
        <v>Consolante série 2</v>
      </c>
      <c r="D496"/>
      <c r="E496"/>
      <c r="F496"/>
      <c r="G496"/>
      <c r="H496" s="45"/>
    </row>
    <row r="497" spans="1:9" ht="19.5" customHeight="1" thickBot="1" x14ac:dyDescent="0.25">
      <c r="A497">
        <f>A476+1</f>
        <v>26</v>
      </c>
      <c r="C497" s="307" t="str">
        <f>VLOOKUP(A497,nom,2,FALSE)</f>
        <v>?</v>
      </c>
      <c r="D497" s="308">
        <f>Conso!D30</f>
        <v>2</v>
      </c>
      <c r="E497" s="266">
        <v>1</v>
      </c>
      <c r="F497" s="266">
        <v>2</v>
      </c>
      <c r="G497" s="266">
        <v>3</v>
      </c>
      <c r="H497" s="271" t="s">
        <v>129</v>
      </c>
      <c r="I497" s="309" t="s">
        <v>130</v>
      </c>
    </row>
    <row r="498" spans="1:9" ht="19.5" customHeight="1" x14ac:dyDescent="0.2">
      <c r="C498" s="48"/>
      <c r="D498" s="572" t="s">
        <v>131</v>
      </c>
      <c r="E498" s="264"/>
      <c r="F498" s="264"/>
      <c r="G498" s="264"/>
      <c r="H498" s="46"/>
      <c r="I498" s="310"/>
    </row>
    <row r="499" spans="1:9" ht="19.5" customHeight="1" x14ac:dyDescent="0.2">
      <c r="C499"/>
      <c r="D499" s="572" t="s">
        <v>132</v>
      </c>
      <c r="E499" s="264"/>
      <c r="F499" s="264"/>
      <c r="G499" s="264"/>
      <c r="H499" s="46"/>
      <c r="I499" s="311"/>
    </row>
    <row r="500" spans="1:9" ht="19.5" customHeight="1" thickBot="1" x14ac:dyDescent="0.25">
      <c r="C500"/>
      <c r="D500" s="574" t="s">
        <v>133</v>
      </c>
      <c r="E500" s="265"/>
      <c r="F500" s="265"/>
      <c r="G500" s="265"/>
      <c r="H500" s="272"/>
      <c r="I500" s="312"/>
    </row>
    <row r="501" spans="1:9" ht="19.5" customHeight="1" x14ac:dyDescent="0.2">
      <c r="C501"/>
      <c r="D501"/>
      <c r="E501"/>
      <c r="F501" s="313" t="s">
        <v>129</v>
      </c>
      <c r="G501"/>
      <c r="H501"/>
    </row>
    <row r="502" spans="1:9" ht="19.5" customHeight="1" x14ac:dyDescent="0.2">
      <c r="C502"/>
      <c r="D502"/>
      <c r="E502"/>
      <c r="F502" s="46"/>
      <c r="G502"/>
      <c r="H502"/>
    </row>
    <row r="503" spans="1:9" ht="19.5" customHeight="1" x14ac:dyDescent="0.2">
      <c r="C503" s="44"/>
      <c r="D503" s="44"/>
      <c r="E503" s="44"/>
      <c r="F503" s="44"/>
      <c r="G503" s="44"/>
      <c r="H503" s="44"/>
      <c r="I503" s="47"/>
    </row>
    <row r="504" spans="1:9" ht="19.5" customHeight="1" x14ac:dyDescent="0.2">
      <c r="C504"/>
      <c r="D504"/>
      <c r="E504"/>
      <c r="F504"/>
      <c r="G504"/>
      <c r="H504"/>
      <c r="I504" s="47"/>
    </row>
    <row r="505" spans="1:9" ht="19.5" customHeight="1" x14ac:dyDescent="0.2">
      <c r="C505"/>
      <c r="D505"/>
      <c r="E505"/>
      <c r="F505"/>
      <c r="G505"/>
      <c r="H505"/>
      <c r="I505" s="47"/>
    </row>
    <row r="506" spans="1:9" ht="19.5" customHeight="1" x14ac:dyDescent="0.2">
      <c r="C506"/>
      <c r="D506"/>
      <c r="E506"/>
      <c r="F506"/>
      <c r="G506"/>
      <c r="H506"/>
      <c r="I506" s="47"/>
    </row>
    <row r="507" spans="1:9" ht="19.5" customHeight="1" x14ac:dyDescent="0.2">
      <c r="C507"/>
      <c r="D507"/>
      <c r="E507"/>
      <c r="F507"/>
      <c r="G507"/>
      <c r="H507"/>
    </row>
    <row r="508" spans="1:9" ht="19.5" customHeight="1" x14ac:dyDescent="0.2">
      <c r="C508"/>
      <c r="D508" s="48"/>
      <c r="E508" s="48"/>
      <c r="F508"/>
      <c r="G508" s="48"/>
      <c r="H508" s="48"/>
    </row>
    <row r="509" spans="1:9" ht="19.5" customHeight="1" x14ac:dyDescent="0.2">
      <c r="C509"/>
      <c r="D509" s="48"/>
      <c r="E509" s="48"/>
      <c r="F509"/>
      <c r="G509" s="48"/>
      <c r="H509" s="48"/>
    </row>
    <row r="510" spans="1:9" ht="19.5" customHeight="1" x14ac:dyDescent="0.2">
      <c r="C510"/>
      <c r="D510" s="48"/>
      <c r="E510" s="48"/>
      <c r="F510"/>
      <c r="G510" s="48"/>
      <c r="H510" s="48"/>
    </row>
    <row r="511" spans="1:9" ht="19.5" customHeight="1" x14ac:dyDescent="0.2">
      <c r="C511" s="39" t="s">
        <v>169</v>
      </c>
      <c r="D511" s="40"/>
      <c r="E511" s="40"/>
      <c r="F511" s="41"/>
      <c r="G511" s="41"/>
      <c r="H511" s="42"/>
    </row>
    <row r="512" spans="1:9" ht="19.5" customHeight="1" x14ac:dyDescent="0.2">
      <c r="C512"/>
      <c r="D512"/>
      <c r="E512"/>
      <c r="F512"/>
      <c r="G512"/>
      <c r="H512" s="45"/>
    </row>
    <row r="513" spans="1:9" ht="19.5" customHeight="1" x14ac:dyDescent="0.2">
      <c r="C513"/>
      <c r="D513"/>
      <c r="E513"/>
      <c r="F513"/>
      <c r="G513"/>
      <c r="H513" s="45"/>
    </row>
    <row r="514" spans="1:9" ht="19.5" customHeight="1" thickBot="1" x14ac:dyDescent="0.25">
      <c r="C514" s="306" t="str">
        <f>$C$475</f>
        <v>Consolante série 2</v>
      </c>
      <c r="D514"/>
      <c r="E514"/>
      <c r="F514"/>
      <c r="G514"/>
      <c r="H514" s="45"/>
    </row>
    <row r="515" spans="1:9" ht="19.5" customHeight="1" thickBot="1" x14ac:dyDescent="0.25">
      <c r="A515">
        <f>A497+1</f>
        <v>27</v>
      </c>
      <c r="C515" s="307" t="str">
        <f>VLOOKUP(A515,nom,2,FALSE)</f>
        <v>?</v>
      </c>
      <c r="D515" s="308">
        <f>Conso!D31</f>
        <v>3</v>
      </c>
      <c r="E515" s="266">
        <v>1</v>
      </c>
      <c r="F515" s="266">
        <v>2</v>
      </c>
      <c r="G515" s="266">
        <v>3</v>
      </c>
      <c r="H515" s="271" t="s">
        <v>129</v>
      </c>
      <c r="I515" s="309" t="s">
        <v>130</v>
      </c>
    </row>
    <row r="516" spans="1:9" ht="19.5" customHeight="1" x14ac:dyDescent="0.2">
      <c r="C516" s="48"/>
      <c r="D516" s="572" t="s">
        <v>131</v>
      </c>
      <c r="E516" s="264"/>
      <c r="F516" s="264"/>
      <c r="G516" s="264"/>
      <c r="H516" s="46"/>
      <c r="I516" s="310"/>
    </row>
    <row r="517" spans="1:9" ht="19.5" customHeight="1" x14ac:dyDescent="0.2">
      <c r="C517"/>
      <c r="D517" s="572" t="s">
        <v>132</v>
      </c>
      <c r="E517" s="264"/>
      <c r="F517" s="264"/>
      <c r="G517" s="264"/>
      <c r="H517" s="46"/>
      <c r="I517" s="311"/>
    </row>
    <row r="518" spans="1:9" ht="19.5" customHeight="1" thickBot="1" x14ac:dyDescent="0.25">
      <c r="C518"/>
      <c r="D518" s="574" t="s">
        <v>133</v>
      </c>
      <c r="E518" s="265"/>
      <c r="F518" s="265"/>
      <c r="G518" s="265"/>
      <c r="H518" s="272"/>
      <c r="I518" s="312"/>
    </row>
    <row r="519" spans="1:9" ht="19.5" customHeight="1" x14ac:dyDescent="0.2">
      <c r="C519"/>
      <c r="D519"/>
      <c r="E519"/>
      <c r="F519" s="313" t="s">
        <v>129</v>
      </c>
      <c r="G519"/>
      <c r="H519"/>
    </row>
    <row r="520" spans="1:9" ht="19.5" customHeight="1" x14ac:dyDescent="0.2">
      <c r="C520"/>
      <c r="D520"/>
      <c r="E520"/>
      <c r="F520" s="46"/>
      <c r="G520"/>
      <c r="H520"/>
    </row>
    <row r="521" spans="1:9" ht="19.5" customHeight="1" x14ac:dyDescent="0.2">
      <c r="C521" s="44"/>
      <c r="D521" s="44"/>
      <c r="E521" s="44"/>
      <c r="F521" s="44"/>
      <c r="G521" s="44"/>
      <c r="H521" s="44"/>
      <c r="I521" s="47"/>
    </row>
    <row r="522" spans="1:9" ht="19.5" customHeight="1" x14ac:dyDescent="0.2">
      <c r="C522"/>
      <c r="D522"/>
      <c r="E522"/>
      <c r="F522"/>
      <c r="G522"/>
      <c r="H522"/>
      <c r="I522" s="47"/>
    </row>
    <row r="523" spans="1:9" ht="19.5" customHeight="1" x14ac:dyDescent="0.2">
      <c r="C523"/>
      <c r="D523"/>
      <c r="E523"/>
      <c r="F523"/>
      <c r="G523"/>
      <c r="H523"/>
      <c r="I523" s="47"/>
    </row>
    <row r="524" spans="1:9" ht="19.5" customHeight="1" x14ac:dyDescent="0.2">
      <c r="C524"/>
      <c r="D524"/>
      <c r="E524"/>
      <c r="F524"/>
      <c r="G524"/>
      <c r="H524"/>
      <c r="I524" s="47"/>
    </row>
    <row r="525" spans="1:9" ht="19.5" customHeight="1" x14ac:dyDescent="0.2">
      <c r="C525"/>
      <c r="D525"/>
      <c r="E525"/>
      <c r="F525"/>
      <c r="G525"/>
      <c r="H525"/>
    </row>
    <row r="526" spans="1:9" ht="19.5" customHeight="1" x14ac:dyDescent="0.2">
      <c r="C526"/>
      <c r="D526" s="48"/>
      <c r="E526" s="48"/>
      <c r="F526"/>
      <c r="G526" s="48"/>
      <c r="H526" s="48"/>
    </row>
    <row r="527" spans="1:9" ht="19.5" customHeight="1" x14ac:dyDescent="0.2">
      <c r="C527"/>
      <c r="D527" s="48"/>
      <c r="E527" s="48"/>
      <c r="F527"/>
      <c r="G527" s="48"/>
      <c r="H527" s="48"/>
    </row>
    <row r="528" spans="1:9" ht="19.5" customHeight="1" x14ac:dyDescent="0.2">
      <c r="C528"/>
      <c r="D528" s="48"/>
      <c r="E528" s="48"/>
      <c r="F528"/>
      <c r="G528" s="48"/>
      <c r="H528" s="48"/>
    </row>
    <row r="529" spans="1:9" ht="19.5" customHeight="1" x14ac:dyDescent="0.2">
      <c r="C529"/>
      <c r="D529" s="48"/>
      <c r="E529" s="48"/>
      <c r="F529" s="48"/>
      <c r="G529" s="48"/>
      <c r="H529" s="48"/>
    </row>
    <row r="530" spans="1:9" ht="19.5" customHeight="1" x14ac:dyDescent="0.2">
      <c r="C530"/>
      <c r="D530" s="48"/>
      <c r="E530" s="48"/>
      <c r="F530" s="48"/>
      <c r="G530" s="48"/>
      <c r="H530" s="48"/>
    </row>
    <row r="531" spans="1:9" ht="19.5" customHeight="1" x14ac:dyDescent="0.2">
      <c r="H531" s="43"/>
    </row>
    <row r="532" spans="1:9" ht="19.5" customHeight="1" x14ac:dyDescent="0.2">
      <c r="C532" s="39" t="s">
        <v>169</v>
      </c>
      <c r="D532" s="40"/>
      <c r="E532" s="40"/>
      <c r="F532" s="41"/>
      <c r="G532" s="41"/>
      <c r="H532" s="42"/>
    </row>
    <row r="533" spans="1:9" ht="19.5" customHeight="1" x14ac:dyDescent="0.2">
      <c r="C533"/>
      <c r="D533"/>
      <c r="E533"/>
      <c r="F533"/>
      <c r="G533"/>
      <c r="H533" s="45"/>
    </row>
    <row r="534" spans="1:9" ht="19.5" customHeight="1" x14ac:dyDescent="0.2">
      <c r="C534"/>
      <c r="D534"/>
      <c r="E534"/>
      <c r="F534"/>
      <c r="G534"/>
      <c r="H534" s="45"/>
    </row>
    <row r="535" spans="1:9" ht="19.5" customHeight="1" thickBot="1" x14ac:dyDescent="0.25">
      <c r="C535" s="306" t="str">
        <f>$C$475</f>
        <v>Consolante série 2</v>
      </c>
      <c r="D535"/>
      <c r="E535"/>
      <c r="F535"/>
      <c r="G535"/>
      <c r="H535" s="45"/>
    </row>
    <row r="536" spans="1:9" ht="19.5" customHeight="1" thickBot="1" x14ac:dyDescent="0.25">
      <c r="A536">
        <f>A515+1</f>
        <v>28</v>
      </c>
      <c r="C536" s="307" t="str">
        <f>VLOOKUP(A536,nom,2,FALSE)</f>
        <v>?</v>
      </c>
      <c r="D536" s="308">
        <f>Conso!D32</f>
        <v>4</v>
      </c>
      <c r="E536" s="266">
        <v>1</v>
      </c>
      <c r="F536" s="266">
        <v>2</v>
      </c>
      <c r="G536" s="266">
        <v>3</v>
      </c>
      <c r="H536" s="271" t="s">
        <v>129</v>
      </c>
      <c r="I536" s="309" t="s">
        <v>130</v>
      </c>
    </row>
    <row r="537" spans="1:9" ht="19.5" customHeight="1" x14ac:dyDescent="0.2">
      <c r="C537" s="48"/>
      <c r="D537" s="572" t="s">
        <v>131</v>
      </c>
      <c r="E537" s="264"/>
      <c r="F537" s="264"/>
      <c r="G537" s="264"/>
      <c r="H537" s="46"/>
      <c r="I537" s="310"/>
    </row>
    <row r="538" spans="1:9" ht="19.5" customHeight="1" x14ac:dyDescent="0.2">
      <c r="C538"/>
      <c r="D538" s="572" t="s">
        <v>132</v>
      </c>
      <c r="E538" s="264"/>
      <c r="F538" s="264"/>
      <c r="G538" s="264"/>
      <c r="H538" s="46"/>
      <c r="I538" s="311"/>
    </row>
    <row r="539" spans="1:9" ht="19.5" customHeight="1" thickBot="1" x14ac:dyDescent="0.25">
      <c r="C539"/>
      <c r="D539" s="574" t="s">
        <v>133</v>
      </c>
      <c r="E539" s="265"/>
      <c r="F539" s="265"/>
      <c r="G539" s="265"/>
      <c r="H539" s="272"/>
      <c r="I539" s="312"/>
    </row>
    <row r="540" spans="1:9" ht="19.5" customHeight="1" x14ac:dyDescent="0.2">
      <c r="C540"/>
      <c r="D540"/>
      <c r="E540"/>
      <c r="F540" s="313" t="s">
        <v>129</v>
      </c>
      <c r="G540"/>
      <c r="H540"/>
    </row>
    <row r="541" spans="1:9" ht="19.5" customHeight="1" x14ac:dyDescent="0.2">
      <c r="C541"/>
      <c r="D541"/>
      <c r="E541"/>
      <c r="F541" s="46"/>
      <c r="G541"/>
      <c r="H541"/>
    </row>
    <row r="542" spans="1:9" ht="19.5" customHeight="1" x14ac:dyDescent="0.2">
      <c r="C542" s="44"/>
      <c r="D542" s="44"/>
      <c r="E542" s="44"/>
      <c r="F542" s="44"/>
      <c r="G542" s="44"/>
      <c r="H542" s="44"/>
      <c r="I542" s="47"/>
    </row>
    <row r="543" spans="1:9" ht="19.5" customHeight="1" x14ac:dyDescent="0.2">
      <c r="C543"/>
      <c r="D543"/>
      <c r="E543"/>
      <c r="F543"/>
      <c r="G543"/>
      <c r="H543"/>
      <c r="I543" s="47"/>
    </row>
    <row r="544" spans="1:9" ht="19.5" customHeight="1" x14ac:dyDescent="0.2">
      <c r="C544"/>
      <c r="D544"/>
      <c r="E544"/>
      <c r="F544"/>
      <c r="G544"/>
      <c r="H544"/>
      <c r="I544" s="47"/>
    </row>
    <row r="545" spans="1:9" ht="19.5" customHeight="1" x14ac:dyDescent="0.2">
      <c r="C545"/>
      <c r="D545"/>
      <c r="E545"/>
      <c r="F545"/>
      <c r="G545"/>
      <c r="H545"/>
      <c r="I545" s="47"/>
    </row>
    <row r="546" spans="1:9" ht="19.5" customHeight="1" x14ac:dyDescent="0.2">
      <c r="C546"/>
      <c r="D546"/>
      <c r="E546"/>
      <c r="F546"/>
      <c r="G546"/>
      <c r="H546"/>
    </row>
    <row r="547" spans="1:9" ht="19.5" customHeight="1" x14ac:dyDescent="0.2">
      <c r="C547"/>
      <c r="D547" s="48"/>
      <c r="E547" s="48"/>
      <c r="F547"/>
      <c r="G547" s="48"/>
      <c r="H547" s="48"/>
    </row>
    <row r="548" spans="1:9" ht="19.5" customHeight="1" x14ac:dyDescent="0.2">
      <c r="C548"/>
      <c r="D548" s="48"/>
      <c r="E548" s="48"/>
      <c r="F548"/>
      <c r="G548" s="48"/>
      <c r="H548" s="48"/>
    </row>
    <row r="549" spans="1:9" ht="19.5" customHeight="1" x14ac:dyDescent="0.2">
      <c r="C549"/>
      <c r="D549" s="48"/>
      <c r="E549" s="48"/>
      <c r="F549"/>
      <c r="G549" s="48"/>
      <c r="H549" s="48"/>
    </row>
    <row r="550" spans="1:9" ht="19.5" customHeight="1" x14ac:dyDescent="0.2">
      <c r="C550" s="39" t="s">
        <v>169</v>
      </c>
      <c r="D550" s="40"/>
      <c r="E550" s="40"/>
      <c r="F550" s="41"/>
      <c r="G550" s="41"/>
      <c r="H550" s="42"/>
    </row>
    <row r="551" spans="1:9" ht="19.5" customHeight="1" x14ac:dyDescent="0.2">
      <c r="C551"/>
      <c r="D551"/>
      <c r="E551"/>
      <c r="F551"/>
      <c r="G551"/>
      <c r="H551" s="45"/>
    </row>
    <row r="552" spans="1:9" ht="19.5" customHeight="1" x14ac:dyDescent="0.2">
      <c r="C552"/>
      <c r="D552"/>
      <c r="E552"/>
      <c r="F552"/>
      <c r="G552"/>
      <c r="H552" s="45"/>
    </row>
    <row r="553" spans="1:9" ht="19.5" customHeight="1" thickBot="1" x14ac:dyDescent="0.25">
      <c r="C553" s="306" t="str">
        <f>$C$475</f>
        <v>Consolante série 2</v>
      </c>
      <c r="D553"/>
      <c r="E553"/>
      <c r="F553"/>
      <c r="G553"/>
      <c r="H553" s="45"/>
    </row>
    <row r="554" spans="1:9" ht="19.5" customHeight="1" thickBot="1" x14ac:dyDescent="0.25">
      <c r="A554">
        <f>A536+1</f>
        <v>29</v>
      </c>
      <c r="C554" s="307" t="str">
        <f>VLOOKUP(A554,nom,2,FALSE)</f>
        <v>?</v>
      </c>
      <c r="D554" s="308">
        <f>Conso!D33</f>
        <v>5</v>
      </c>
      <c r="E554" s="266">
        <v>1</v>
      </c>
      <c r="F554" s="266">
        <v>2</v>
      </c>
      <c r="G554" s="266">
        <v>3</v>
      </c>
      <c r="H554" s="271" t="s">
        <v>129</v>
      </c>
      <c r="I554" s="309" t="s">
        <v>130</v>
      </c>
    </row>
    <row r="555" spans="1:9" ht="19.5" customHeight="1" x14ac:dyDescent="0.2">
      <c r="C555" s="48"/>
      <c r="D555" s="572" t="s">
        <v>131</v>
      </c>
      <c r="E555" s="264"/>
      <c r="F555" s="264"/>
      <c r="G555" s="264"/>
      <c r="H555" s="46"/>
      <c r="I555" s="310"/>
    </row>
    <row r="556" spans="1:9" ht="19.5" customHeight="1" x14ac:dyDescent="0.2">
      <c r="C556"/>
      <c r="D556" s="572" t="s">
        <v>132</v>
      </c>
      <c r="E556" s="264"/>
      <c r="F556" s="264"/>
      <c r="G556" s="264"/>
      <c r="H556" s="46"/>
      <c r="I556" s="311"/>
    </row>
    <row r="557" spans="1:9" ht="19.5" customHeight="1" thickBot="1" x14ac:dyDescent="0.25">
      <c r="C557"/>
      <c r="D557" s="574" t="s">
        <v>133</v>
      </c>
      <c r="E557" s="265"/>
      <c r="F557" s="265"/>
      <c r="G557" s="265"/>
      <c r="H557" s="272"/>
      <c r="I557" s="312"/>
    </row>
    <row r="558" spans="1:9" ht="19.5" customHeight="1" x14ac:dyDescent="0.2">
      <c r="C558"/>
      <c r="D558"/>
      <c r="E558"/>
      <c r="F558" s="313" t="s">
        <v>129</v>
      </c>
      <c r="G558"/>
      <c r="H558"/>
    </row>
    <row r="559" spans="1:9" ht="19.5" customHeight="1" x14ac:dyDescent="0.2">
      <c r="C559"/>
      <c r="D559"/>
      <c r="E559"/>
      <c r="F559" s="46"/>
      <c r="G559"/>
      <c r="H559"/>
    </row>
    <row r="560" spans="1:9" ht="19.5" customHeight="1" x14ac:dyDescent="0.2">
      <c r="C560" s="44"/>
      <c r="D560" s="44"/>
      <c r="E560" s="44"/>
      <c r="F560" s="44"/>
      <c r="G560" s="44"/>
      <c r="H560" s="44"/>
      <c r="I560" s="47"/>
    </row>
    <row r="561" spans="1:9" ht="19.5" customHeight="1" x14ac:dyDescent="0.2">
      <c r="C561"/>
      <c r="D561"/>
      <c r="E561"/>
      <c r="F561"/>
      <c r="G561"/>
      <c r="H561"/>
      <c r="I561" s="47"/>
    </row>
    <row r="562" spans="1:9" ht="19.5" customHeight="1" x14ac:dyDescent="0.2">
      <c r="C562"/>
      <c r="D562"/>
      <c r="E562"/>
      <c r="F562"/>
      <c r="G562"/>
      <c r="H562"/>
      <c r="I562" s="47"/>
    </row>
    <row r="563" spans="1:9" ht="19.5" customHeight="1" x14ac:dyDescent="0.2">
      <c r="C563"/>
      <c r="D563"/>
      <c r="E563"/>
      <c r="F563"/>
      <c r="G563"/>
      <c r="H563"/>
      <c r="I563" s="47"/>
    </row>
    <row r="564" spans="1:9" ht="19.5" customHeight="1" x14ac:dyDescent="0.2">
      <c r="C564"/>
      <c r="D564"/>
      <c r="E564"/>
      <c r="F564"/>
      <c r="G564"/>
      <c r="H564"/>
    </row>
    <row r="565" spans="1:9" ht="19.5" customHeight="1" x14ac:dyDescent="0.2">
      <c r="C565"/>
      <c r="D565" s="48"/>
      <c r="E565" s="48"/>
      <c r="F565"/>
      <c r="G565" s="48"/>
      <c r="H565" s="48"/>
    </row>
    <row r="566" spans="1:9" ht="19.5" customHeight="1" x14ac:dyDescent="0.2">
      <c r="C566"/>
      <c r="D566" s="48"/>
      <c r="E566" s="48"/>
      <c r="F566"/>
      <c r="G566" s="48"/>
      <c r="H566" s="48"/>
    </row>
    <row r="567" spans="1:9" ht="19.5" customHeight="1" x14ac:dyDescent="0.2">
      <c r="C567"/>
      <c r="D567" s="48"/>
      <c r="E567" s="48"/>
      <c r="F567"/>
      <c r="G567" s="48"/>
      <c r="H567" s="48"/>
    </row>
    <row r="568" spans="1:9" ht="19.5" customHeight="1" x14ac:dyDescent="0.2">
      <c r="C568"/>
      <c r="D568" s="48"/>
      <c r="E568" s="48"/>
      <c r="F568" s="48"/>
      <c r="G568" s="48"/>
      <c r="H568" s="48"/>
    </row>
    <row r="569" spans="1:9" ht="19.5" customHeight="1" x14ac:dyDescent="0.2">
      <c r="C569"/>
      <c r="D569" s="48"/>
      <c r="E569" s="48"/>
      <c r="F569" s="48"/>
      <c r="G569" s="48"/>
      <c r="H569" s="48"/>
    </row>
    <row r="570" spans="1:9" ht="19.5" customHeight="1" x14ac:dyDescent="0.2">
      <c r="H570" s="43"/>
    </row>
    <row r="571" spans="1:9" ht="19.5" customHeight="1" x14ac:dyDescent="0.2">
      <c r="C571" s="39" t="s">
        <v>169</v>
      </c>
      <c r="D571" s="40"/>
      <c r="E571" s="40"/>
      <c r="F571" s="41"/>
      <c r="G571" s="41"/>
      <c r="H571" s="42"/>
    </row>
    <row r="572" spans="1:9" ht="19.5" customHeight="1" x14ac:dyDescent="0.2">
      <c r="C572"/>
      <c r="D572"/>
      <c r="E572"/>
      <c r="F572"/>
      <c r="G572"/>
      <c r="H572" s="45"/>
    </row>
    <row r="573" spans="1:9" ht="19.5" customHeight="1" x14ac:dyDescent="0.2">
      <c r="C573"/>
      <c r="D573"/>
      <c r="E573"/>
      <c r="F573"/>
      <c r="G573"/>
      <c r="H573" s="45"/>
    </row>
    <row r="574" spans="1:9" ht="19.5" customHeight="1" thickBot="1" x14ac:dyDescent="0.25">
      <c r="C574" s="306" t="str">
        <f>$C$475</f>
        <v>Consolante série 2</v>
      </c>
      <c r="D574"/>
      <c r="E574"/>
      <c r="F574"/>
      <c r="G574"/>
      <c r="H574" s="45"/>
    </row>
    <row r="575" spans="1:9" ht="19.5" customHeight="1" thickBot="1" x14ac:dyDescent="0.25">
      <c r="A575">
        <f>A554+1</f>
        <v>30</v>
      </c>
      <c r="C575" s="307" t="str">
        <f>VLOOKUP(A575,nom,2,FALSE)</f>
        <v>?</v>
      </c>
      <c r="D575" s="308">
        <f>Conso!D34</f>
        <v>6</v>
      </c>
      <c r="E575" s="266">
        <v>1</v>
      </c>
      <c r="F575" s="266">
        <v>2</v>
      </c>
      <c r="G575" s="266">
        <v>3</v>
      </c>
      <c r="H575" s="271" t="s">
        <v>129</v>
      </c>
      <c r="I575" s="309" t="s">
        <v>130</v>
      </c>
    </row>
    <row r="576" spans="1:9" ht="19.5" customHeight="1" x14ac:dyDescent="0.2">
      <c r="C576" s="48"/>
      <c r="D576" s="572" t="s">
        <v>131</v>
      </c>
      <c r="E576" s="264"/>
      <c r="F576" s="264"/>
      <c r="G576" s="264"/>
      <c r="H576" s="46"/>
      <c r="I576" s="310"/>
    </row>
    <row r="577" spans="3:9" ht="19.5" customHeight="1" x14ac:dyDescent="0.2">
      <c r="C577"/>
      <c r="D577" s="572" t="s">
        <v>132</v>
      </c>
      <c r="E577" s="264"/>
      <c r="F577" s="264"/>
      <c r="G577" s="264"/>
      <c r="H577" s="46"/>
      <c r="I577" s="311"/>
    </row>
    <row r="578" spans="3:9" ht="19.5" customHeight="1" thickBot="1" x14ac:dyDescent="0.25">
      <c r="C578"/>
      <c r="D578" s="574" t="s">
        <v>133</v>
      </c>
      <c r="E578" s="265"/>
      <c r="F578" s="265"/>
      <c r="G578" s="265"/>
      <c r="H578" s="272"/>
      <c r="I578" s="312"/>
    </row>
    <row r="579" spans="3:9" ht="19.5" customHeight="1" x14ac:dyDescent="0.2">
      <c r="C579"/>
      <c r="D579"/>
      <c r="E579"/>
      <c r="F579" s="313" t="s">
        <v>129</v>
      </c>
      <c r="G579"/>
      <c r="H579"/>
    </row>
    <row r="580" spans="3:9" ht="19.5" customHeight="1" x14ac:dyDescent="0.2">
      <c r="C580"/>
      <c r="D580"/>
      <c r="E580"/>
      <c r="F580" s="46"/>
      <c r="G580"/>
      <c r="H580"/>
    </row>
    <row r="581" spans="3:9" ht="19.5" customHeight="1" x14ac:dyDescent="0.2">
      <c r="C581" s="44"/>
      <c r="D581" s="44"/>
      <c r="E581" s="44"/>
      <c r="F581" s="44"/>
      <c r="G581" s="44"/>
      <c r="H581" s="44"/>
      <c r="I581" s="47"/>
    </row>
    <row r="582" spans="3:9" ht="19.5" customHeight="1" x14ac:dyDescent="0.2">
      <c r="C582"/>
      <c r="D582"/>
      <c r="E582"/>
      <c r="F582"/>
      <c r="G582"/>
      <c r="H582"/>
      <c r="I582" s="47"/>
    </row>
    <row r="583" spans="3:9" ht="19.5" customHeight="1" x14ac:dyDescent="0.2">
      <c r="C583"/>
      <c r="D583"/>
      <c r="E583"/>
      <c r="F583"/>
      <c r="G583"/>
      <c r="H583"/>
      <c r="I583" s="47"/>
    </row>
    <row r="584" spans="3:9" ht="19.5" customHeight="1" x14ac:dyDescent="0.2">
      <c r="C584"/>
      <c r="D584"/>
      <c r="E584"/>
      <c r="F584"/>
      <c r="G584"/>
      <c r="H584"/>
      <c r="I584" s="47"/>
    </row>
    <row r="585" spans="3:9" ht="19.5" customHeight="1" x14ac:dyDescent="0.2">
      <c r="C585"/>
      <c r="D585"/>
      <c r="E585"/>
      <c r="F585"/>
      <c r="G585"/>
      <c r="H585"/>
    </row>
    <row r="586" spans="3:9" ht="19.5" customHeight="1" x14ac:dyDescent="0.2">
      <c r="C586"/>
      <c r="D586" s="48"/>
      <c r="E586" s="48"/>
      <c r="F586"/>
      <c r="G586" s="48"/>
      <c r="H586" s="48"/>
    </row>
    <row r="587" spans="3:9" ht="19.5" customHeight="1" x14ac:dyDescent="0.2">
      <c r="C587"/>
      <c r="D587" s="48"/>
      <c r="E587" s="48"/>
      <c r="F587"/>
      <c r="G587" s="48"/>
      <c r="H587" s="48"/>
    </row>
    <row r="588" spans="3:9" ht="19.5" customHeight="1" x14ac:dyDescent="0.2">
      <c r="C588"/>
      <c r="D588" s="48"/>
      <c r="E588" s="48"/>
      <c r="F588"/>
      <c r="G588" s="48"/>
      <c r="H588" s="48"/>
    </row>
    <row r="589" spans="3:9" ht="19.5" customHeight="1" x14ac:dyDescent="0.2">
      <c r="C589" s="39" t="s">
        <v>169</v>
      </c>
      <c r="D589" s="40"/>
      <c r="E589" s="40"/>
      <c r="F589" s="41"/>
      <c r="G589" s="41"/>
      <c r="H589" s="42"/>
    </row>
    <row r="590" spans="3:9" ht="19.5" customHeight="1" x14ac:dyDescent="0.2">
      <c r="C590"/>
      <c r="D590"/>
      <c r="E590"/>
      <c r="F590"/>
      <c r="G590"/>
      <c r="H590" s="45"/>
    </row>
    <row r="591" spans="3:9" ht="19.5" customHeight="1" x14ac:dyDescent="0.2">
      <c r="C591"/>
      <c r="D591"/>
      <c r="E591"/>
      <c r="F591"/>
      <c r="G591"/>
      <c r="H591" s="45"/>
    </row>
    <row r="592" spans="3:9" ht="19.5" customHeight="1" thickBot="1" x14ac:dyDescent="0.25">
      <c r="C592" s="306" t="str">
        <f>$C$475</f>
        <v>Consolante série 2</v>
      </c>
      <c r="D592"/>
      <c r="E592"/>
      <c r="F592"/>
      <c r="G592"/>
      <c r="H592" s="45"/>
    </row>
    <row r="593" spans="1:9" ht="19.5" customHeight="1" thickBot="1" x14ac:dyDescent="0.25">
      <c r="A593">
        <f>A575+1</f>
        <v>31</v>
      </c>
      <c r="C593" s="307" t="str">
        <f>VLOOKUP(A593,nom,2,FALSE)</f>
        <v>?</v>
      </c>
      <c r="D593" s="308">
        <f>Conso!D35</f>
        <v>7</v>
      </c>
      <c r="E593" s="266">
        <v>1</v>
      </c>
      <c r="F593" s="266">
        <v>2</v>
      </c>
      <c r="G593" s="266">
        <v>3</v>
      </c>
      <c r="H593" s="271" t="s">
        <v>129</v>
      </c>
      <c r="I593" s="309" t="s">
        <v>130</v>
      </c>
    </row>
    <row r="594" spans="1:9" ht="19.5" customHeight="1" x14ac:dyDescent="0.2">
      <c r="C594" s="48"/>
      <c r="D594" s="572" t="s">
        <v>131</v>
      </c>
      <c r="E594" s="264"/>
      <c r="F594" s="264"/>
      <c r="G594" s="264"/>
      <c r="H594" s="46"/>
      <c r="I594" s="310"/>
    </row>
    <row r="595" spans="1:9" ht="19.5" customHeight="1" x14ac:dyDescent="0.2">
      <c r="C595"/>
      <c r="D595" s="572" t="s">
        <v>132</v>
      </c>
      <c r="E595" s="264"/>
      <c r="F595" s="264"/>
      <c r="G595" s="264"/>
      <c r="H595" s="46"/>
      <c r="I595" s="311"/>
    </row>
    <row r="596" spans="1:9" ht="19.5" customHeight="1" thickBot="1" x14ac:dyDescent="0.25">
      <c r="C596"/>
      <c r="D596" s="574" t="s">
        <v>133</v>
      </c>
      <c r="E596" s="265"/>
      <c r="F596" s="265"/>
      <c r="G596" s="265"/>
      <c r="H596" s="272"/>
      <c r="I596" s="312"/>
    </row>
    <row r="597" spans="1:9" ht="19.5" customHeight="1" x14ac:dyDescent="0.2">
      <c r="C597"/>
      <c r="D597"/>
      <c r="E597"/>
      <c r="F597" s="313" t="s">
        <v>129</v>
      </c>
      <c r="G597"/>
      <c r="H597"/>
    </row>
    <row r="598" spans="1:9" ht="19.5" customHeight="1" x14ac:dyDescent="0.2">
      <c r="C598"/>
      <c r="D598"/>
      <c r="E598"/>
      <c r="F598" s="46"/>
      <c r="G598"/>
      <c r="H598"/>
    </row>
    <row r="599" spans="1:9" ht="19.5" customHeight="1" x14ac:dyDescent="0.2">
      <c r="C599" s="44"/>
      <c r="D599" s="44"/>
      <c r="E599" s="44"/>
      <c r="F599" s="44"/>
      <c r="G599" s="44"/>
      <c r="H599" s="44"/>
      <c r="I599" s="47"/>
    </row>
    <row r="600" spans="1:9" ht="19.5" customHeight="1" x14ac:dyDescent="0.2">
      <c r="C600"/>
      <c r="D600"/>
      <c r="E600"/>
      <c r="F600"/>
      <c r="G600"/>
      <c r="H600"/>
      <c r="I600" s="47"/>
    </row>
    <row r="601" spans="1:9" ht="19.5" customHeight="1" x14ac:dyDescent="0.2">
      <c r="C601"/>
      <c r="D601"/>
      <c r="E601"/>
      <c r="F601"/>
      <c r="G601"/>
      <c r="H601"/>
      <c r="I601" s="47"/>
    </row>
    <row r="602" spans="1:9" ht="19.5" customHeight="1" x14ac:dyDescent="0.2">
      <c r="C602"/>
      <c r="D602"/>
      <c r="E602"/>
      <c r="F602"/>
      <c r="G602"/>
      <c r="H602"/>
      <c r="I602" s="47"/>
    </row>
    <row r="603" spans="1:9" ht="19.5" customHeight="1" x14ac:dyDescent="0.2">
      <c r="C603"/>
      <c r="D603"/>
      <c r="E603"/>
      <c r="F603"/>
      <c r="G603"/>
      <c r="H603"/>
    </row>
    <row r="604" spans="1:9" ht="19.5" customHeight="1" x14ac:dyDescent="0.2">
      <c r="C604"/>
      <c r="D604" s="48"/>
      <c r="E604" s="48"/>
      <c r="F604"/>
      <c r="G604" s="48"/>
      <c r="H604" s="48"/>
    </row>
    <row r="605" spans="1:9" ht="19.5" customHeight="1" x14ac:dyDescent="0.2">
      <c r="C605"/>
      <c r="D605" s="48"/>
      <c r="E605" s="48"/>
      <c r="F605"/>
      <c r="G605" s="48"/>
      <c r="H605" s="48"/>
    </row>
    <row r="606" spans="1:9" ht="19.5" customHeight="1" x14ac:dyDescent="0.2">
      <c r="C606"/>
      <c r="D606" s="48"/>
      <c r="E606" s="48"/>
      <c r="F606"/>
      <c r="G606" s="48"/>
      <c r="H606" s="48"/>
    </row>
    <row r="607" spans="1:9" ht="19.5" customHeight="1" x14ac:dyDescent="0.2">
      <c r="C607"/>
      <c r="D607" s="48"/>
      <c r="E607" s="48"/>
      <c r="F607" s="48"/>
      <c r="G607" s="48"/>
      <c r="H607" s="48"/>
    </row>
    <row r="608" spans="1:9" ht="19.5" customHeight="1" x14ac:dyDescent="0.2">
      <c r="C608"/>
      <c r="D608" s="48"/>
      <c r="E608" s="48"/>
      <c r="F608" s="48"/>
      <c r="G608" s="48"/>
      <c r="H608" s="48"/>
    </row>
    <row r="609" spans="1:9" ht="19.5" customHeight="1" x14ac:dyDescent="0.2">
      <c r="H609" s="43"/>
    </row>
    <row r="610" spans="1:9" ht="19.5" customHeight="1" x14ac:dyDescent="0.2">
      <c r="C610" s="39" t="s">
        <v>169</v>
      </c>
      <c r="D610" s="40"/>
      <c r="E610" s="40"/>
      <c r="F610" s="41"/>
      <c r="G610" s="41"/>
      <c r="H610" s="42"/>
    </row>
    <row r="611" spans="1:9" ht="19.5" customHeight="1" x14ac:dyDescent="0.2">
      <c r="C611"/>
      <c r="D611"/>
      <c r="E611"/>
      <c r="F611"/>
      <c r="G611"/>
      <c r="H611" s="45"/>
    </row>
    <row r="612" spans="1:9" ht="19.5" customHeight="1" x14ac:dyDescent="0.2">
      <c r="C612"/>
      <c r="D612"/>
      <c r="E612"/>
      <c r="F612"/>
      <c r="G612"/>
      <c r="H612" s="45"/>
    </row>
    <row r="613" spans="1:9" ht="19.5" customHeight="1" thickBot="1" x14ac:dyDescent="0.25">
      <c r="C613" s="306" t="str">
        <f>$C$475</f>
        <v>Consolante série 2</v>
      </c>
      <c r="D613"/>
      <c r="E613"/>
      <c r="F613"/>
      <c r="G613"/>
      <c r="H613" s="45"/>
    </row>
    <row r="614" spans="1:9" ht="19.5" customHeight="1" thickBot="1" x14ac:dyDescent="0.25">
      <c r="A614">
        <f>A593+1</f>
        <v>32</v>
      </c>
      <c r="C614" s="307" t="str">
        <f>VLOOKUP(A614,nom,2,FALSE)</f>
        <v>?</v>
      </c>
      <c r="D614" s="308">
        <f>Conso!D36</f>
        <v>8</v>
      </c>
      <c r="E614" s="266">
        <v>1</v>
      </c>
      <c r="F614" s="266">
        <v>2</v>
      </c>
      <c r="G614" s="266">
        <v>3</v>
      </c>
      <c r="H614" s="271" t="s">
        <v>129</v>
      </c>
      <c r="I614" s="309" t="s">
        <v>130</v>
      </c>
    </row>
    <row r="615" spans="1:9" ht="19.5" customHeight="1" x14ac:dyDescent="0.2">
      <c r="C615" s="48"/>
      <c r="D615" s="572" t="s">
        <v>131</v>
      </c>
      <c r="E615" s="264"/>
      <c r="F615" s="264"/>
      <c r="G615" s="264"/>
      <c r="H615" s="46"/>
      <c r="I615" s="310"/>
    </row>
    <row r="616" spans="1:9" ht="19.5" customHeight="1" x14ac:dyDescent="0.2">
      <c r="C616"/>
      <c r="D616" s="572" t="s">
        <v>132</v>
      </c>
      <c r="E616" s="264"/>
      <c r="F616" s="264"/>
      <c r="G616" s="264"/>
      <c r="H616" s="46"/>
      <c r="I616" s="311"/>
    </row>
    <row r="617" spans="1:9" ht="19.5" customHeight="1" thickBot="1" x14ac:dyDescent="0.25">
      <c r="C617"/>
      <c r="D617" s="574" t="s">
        <v>133</v>
      </c>
      <c r="E617" s="265"/>
      <c r="F617" s="265"/>
      <c r="G617" s="265"/>
      <c r="H617" s="272"/>
      <c r="I617" s="312"/>
    </row>
    <row r="618" spans="1:9" ht="19.5" customHeight="1" x14ac:dyDescent="0.2">
      <c r="C618"/>
      <c r="D618"/>
      <c r="E618"/>
      <c r="F618" s="313" t="s">
        <v>129</v>
      </c>
      <c r="G618"/>
      <c r="H618"/>
    </row>
    <row r="619" spans="1:9" ht="19.5" customHeight="1" x14ac:dyDescent="0.2">
      <c r="C619"/>
      <c r="D619"/>
      <c r="E619"/>
      <c r="F619" s="46"/>
      <c r="G619"/>
      <c r="H619"/>
    </row>
    <row r="620" spans="1:9" ht="19.5" customHeight="1" x14ac:dyDescent="0.2">
      <c r="C620" s="44"/>
      <c r="D620" s="44"/>
      <c r="E620" s="44"/>
      <c r="F620" s="44"/>
      <c r="G620" s="44"/>
      <c r="H620" s="44"/>
      <c r="I620" s="47"/>
    </row>
    <row r="621" spans="1:9" ht="19.5" customHeight="1" x14ac:dyDescent="0.2">
      <c r="C621"/>
      <c r="D621"/>
      <c r="E621"/>
      <c r="F621"/>
      <c r="G621"/>
      <c r="H621"/>
      <c r="I621" s="47"/>
    </row>
    <row r="622" spans="1:9" ht="19.5" customHeight="1" x14ac:dyDescent="0.2">
      <c r="C622"/>
      <c r="D622"/>
      <c r="E622"/>
      <c r="F622"/>
      <c r="G622"/>
      <c r="H622"/>
      <c r="I622" s="47"/>
    </row>
    <row r="623" spans="1:9" ht="19.5" customHeight="1" x14ac:dyDescent="0.2">
      <c r="C623"/>
      <c r="D623"/>
      <c r="E623"/>
      <c r="F623"/>
      <c r="G623"/>
      <c r="H623"/>
      <c r="I623" s="47"/>
    </row>
    <row r="624" spans="1:9" ht="19.5" customHeight="1" x14ac:dyDescent="0.2">
      <c r="C624"/>
      <c r="D624"/>
      <c r="E624"/>
      <c r="F624"/>
      <c r="G624"/>
      <c r="H624"/>
    </row>
    <row r="625" spans="1:9" ht="19.5" customHeight="1" x14ac:dyDescent="0.2">
      <c r="C625"/>
      <c r="D625" s="48"/>
      <c r="E625" s="48"/>
      <c r="F625"/>
      <c r="G625" s="48"/>
      <c r="H625" s="48"/>
    </row>
    <row r="626" spans="1:9" ht="19.5" customHeight="1" x14ac:dyDescent="0.2">
      <c r="C626"/>
      <c r="D626" s="48"/>
      <c r="E626" s="48"/>
      <c r="F626"/>
      <c r="G626" s="48"/>
      <c r="H626" s="48"/>
    </row>
    <row r="627" spans="1:9" ht="19.5" customHeight="1" x14ac:dyDescent="0.2">
      <c r="C627"/>
      <c r="D627" s="48"/>
      <c r="E627" s="48"/>
      <c r="F627"/>
      <c r="G627" s="48"/>
      <c r="H627" s="48"/>
    </row>
    <row r="628" spans="1:9" ht="19.5" customHeight="1" x14ac:dyDescent="0.2">
      <c r="C628" s="39" t="s">
        <v>169</v>
      </c>
      <c r="D628" s="40"/>
      <c r="E628" s="40"/>
      <c r="F628" s="41"/>
      <c r="G628" s="41"/>
      <c r="H628" s="42"/>
    </row>
    <row r="629" spans="1:9" ht="19.5" customHeight="1" x14ac:dyDescent="0.2">
      <c r="C629"/>
      <c r="D629"/>
      <c r="E629"/>
      <c r="F629"/>
      <c r="G629"/>
      <c r="H629" s="45"/>
    </row>
    <row r="630" spans="1:9" ht="19.5" customHeight="1" x14ac:dyDescent="0.2">
      <c r="C630"/>
      <c r="D630"/>
      <c r="E630"/>
      <c r="F630"/>
      <c r="G630"/>
      <c r="H630" s="45"/>
    </row>
    <row r="631" spans="1:9" ht="19.5" customHeight="1" thickBot="1" x14ac:dyDescent="0.25">
      <c r="C631" s="306" t="str">
        <f>$C$475</f>
        <v>Consolante série 2</v>
      </c>
      <c r="D631"/>
      <c r="E631"/>
      <c r="F631"/>
      <c r="G631"/>
      <c r="H631" s="45"/>
    </row>
    <row r="632" spans="1:9" ht="19.5" customHeight="1" thickBot="1" x14ac:dyDescent="0.25">
      <c r="A632">
        <f>A614+1</f>
        <v>33</v>
      </c>
      <c r="C632" s="307" t="str">
        <f>VLOOKUP(A632,nom,2,FALSE)</f>
        <v>?</v>
      </c>
      <c r="D632" s="308">
        <f>Conso!D37</f>
        <v>9</v>
      </c>
      <c r="E632" s="266">
        <v>1</v>
      </c>
      <c r="F632" s="266">
        <v>2</v>
      </c>
      <c r="G632" s="266">
        <v>3</v>
      </c>
      <c r="H632" s="271" t="s">
        <v>129</v>
      </c>
      <c r="I632" s="309" t="s">
        <v>130</v>
      </c>
    </row>
    <row r="633" spans="1:9" ht="19.5" customHeight="1" x14ac:dyDescent="0.2">
      <c r="C633" s="48"/>
      <c r="D633" s="572" t="s">
        <v>131</v>
      </c>
      <c r="E633" s="264"/>
      <c r="F633" s="264"/>
      <c r="G633" s="264"/>
      <c r="H633" s="46"/>
      <c r="I633" s="310"/>
    </row>
    <row r="634" spans="1:9" ht="19.5" customHeight="1" x14ac:dyDescent="0.2">
      <c r="C634"/>
      <c r="D634" s="572" t="s">
        <v>132</v>
      </c>
      <c r="E634" s="264"/>
      <c r="F634" s="264"/>
      <c r="G634" s="264"/>
      <c r="H634" s="46"/>
      <c r="I634" s="311"/>
    </row>
    <row r="635" spans="1:9" ht="19.5" customHeight="1" thickBot="1" x14ac:dyDescent="0.25">
      <c r="C635"/>
      <c r="D635" s="574" t="s">
        <v>133</v>
      </c>
      <c r="E635" s="265"/>
      <c r="F635" s="265"/>
      <c r="G635" s="265"/>
      <c r="H635" s="272"/>
      <c r="I635" s="312"/>
    </row>
    <row r="636" spans="1:9" ht="19.5" customHeight="1" x14ac:dyDescent="0.2">
      <c r="C636"/>
      <c r="D636"/>
      <c r="E636"/>
      <c r="F636" s="313" t="s">
        <v>129</v>
      </c>
      <c r="G636"/>
      <c r="H636"/>
    </row>
    <row r="637" spans="1:9" ht="19.5" customHeight="1" x14ac:dyDescent="0.2">
      <c r="C637"/>
      <c r="D637"/>
      <c r="E637"/>
      <c r="F637" s="46"/>
      <c r="G637"/>
      <c r="H637"/>
    </row>
    <row r="638" spans="1:9" ht="19.5" customHeight="1" x14ac:dyDescent="0.2">
      <c r="C638" s="44"/>
      <c r="D638" s="44"/>
      <c r="E638" s="44"/>
      <c r="F638" s="44"/>
      <c r="G638" s="44"/>
      <c r="H638" s="44"/>
      <c r="I638" s="47"/>
    </row>
    <row r="639" spans="1:9" ht="19.5" customHeight="1" x14ac:dyDescent="0.2">
      <c r="C639"/>
      <c r="D639"/>
      <c r="E639"/>
      <c r="F639"/>
      <c r="G639"/>
      <c r="H639"/>
      <c r="I639" s="47"/>
    </row>
    <row r="640" spans="1:9" ht="19.5" customHeight="1" x14ac:dyDescent="0.2">
      <c r="C640"/>
      <c r="D640"/>
      <c r="E640"/>
      <c r="F640"/>
      <c r="G640"/>
      <c r="H640"/>
      <c r="I640" s="47"/>
    </row>
    <row r="641" spans="1:9" ht="19.5" customHeight="1" x14ac:dyDescent="0.2">
      <c r="C641"/>
      <c r="D641"/>
      <c r="E641"/>
      <c r="F641"/>
      <c r="G641"/>
      <c r="H641"/>
      <c r="I641" s="47"/>
    </row>
    <row r="642" spans="1:9" ht="19.5" customHeight="1" x14ac:dyDescent="0.2">
      <c r="C642"/>
      <c r="D642"/>
      <c r="E642"/>
      <c r="F642"/>
      <c r="G642"/>
      <c r="H642"/>
    </row>
    <row r="643" spans="1:9" ht="19.5" customHeight="1" x14ac:dyDescent="0.2">
      <c r="C643"/>
      <c r="D643" s="48"/>
      <c r="E643" s="48"/>
      <c r="F643"/>
      <c r="G643" s="48"/>
      <c r="H643" s="48"/>
    </row>
    <row r="644" spans="1:9" ht="19.5" customHeight="1" x14ac:dyDescent="0.2">
      <c r="C644"/>
      <c r="D644" s="48"/>
      <c r="E644" s="48"/>
      <c r="F644"/>
      <c r="G644" s="48"/>
      <c r="H644" s="48"/>
    </row>
    <row r="645" spans="1:9" ht="19.5" customHeight="1" x14ac:dyDescent="0.2">
      <c r="C645"/>
      <c r="D645" s="48"/>
      <c r="E645" s="48"/>
      <c r="F645"/>
      <c r="G645" s="48"/>
      <c r="H645" s="48"/>
    </row>
    <row r="646" spans="1:9" ht="19.5" customHeight="1" x14ac:dyDescent="0.2">
      <c r="C646"/>
      <c r="D646" s="48"/>
      <c r="E646" s="48"/>
      <c r="F646" s="48"/>
      <c r="G646" s="48"/>
      <c r="H646" s="48"/>
    </row>
    <row r="647" spans="1:9" ht="19.5" customHeight="1" x14ac:dyDescent="0.2">
      <c r="C647"/>
      <c r="D647" s="48"/>
      <c r="E647" s="48"/>
      <c r="F647" s="48"/>
      <c r="G647" s="48"/>
      <c r="H647" s="48"/>
    </row>
    <row r="648" spans="1:9" ht="19.5" customHeight="1" x14ac:dyDescent="0.2">
      <c r="H648" s="43"/>
    </row>
    <row r="649" spans="1:9" ht="19.5" customHeight="1" x14ac:dyDescent="0.2">
      <c r="C649" s="39" t="s">
        <v>169</v>
      </c>
      <c r="D649" s="40"/>
      <c r="E649" s="40"/>
      <c r="F649" s="41"/>
      <c r="G649" s="41"/>
      <c r="H649" s="42"/>
    </row>
    <row r="650" spans="1:9" ht="19.5" customHeight="1" x14ac:dyDescent="0.2">
      <c r="C650"/>
      <c r="D650"/>
      <c r="E650"/>
      <c r="F650"/>
      <c r="G650"/>
      <c r="H650" s="45"/>
    </row>
    <row r="651" spans="1:9" ht="19.5" customHeight="1" x14ac:dyDescent="0.2">
      <c r="C651"/>
      <c r="D651"/>
      <c r="E651"/>
      <c r="F651"/>
      <c r="G651"/>
      <c r="H651" s="45"/>
    </row>
    <row r="652" spans="1:9" ht="19.5" customHeight="1" thickBot="1" x14ac:dyDescent="0.25">
      <c r="C652" s="306" t="str">
        <f>$C$475</f>
        <v>Consolante série 2</v>
      </c>
      <c r="D652"/>
      <c r="E652"/>
      <c r="F652"/>
      <c r="G652"/>
      <c r="H652" s="45"/>
    </row>
    <row r="653" spans="1:9" ht="19.5" customHeight="1" thickBot="1" x14ac:dyDescent="0.25">
      <c r="A653">
        <f>A632+1</f>
        <v>34</v>
      </c>
      <c r="C653" s="307" t="str">
        <f>VLOOKUP(A653,nom,2,FALSE)</f>
        <v>?</v>
      </c>
      <c r="D653" s="308">
        <f>Conso!D38</f>
        <v>10</v>
      </c>
      <c r="E653" s="266">
        <v>1</v>
      </c>
      <c r="F653" s="266">
        <v>2</v>
      </c>
      <c r="G653" s="266">
        <v>3</v>
      </c>
      <c r="H653" s="271" t="s">
        <v>129</v>
      </c>
      <c r="I653" s="309" t="s">
        <v>130</v>
      </c>
    </row>
    <row r="654" spans="1:9" ht="19.5" customHeight="1" x14ac:dyDescent="0.2">
      <c r="C654" s="48"/>
      <c r="D654" s="572" t="s">
        <v>131</v>
      </c>
      <c r="E654" s="264"/>
      <c r="F654" s="264"/>
      <c r="G654" s="264"/>
      <c r="H654" s="46"/>
      <c r="I654" s="310"/>
    </row>
    <row r="655" spans="1:9" ht="19.5" customHeight="1" x14ac:dyDescent="0.2">
      <c r="C655"/>
      <c r="D655" s="572" t="s">
        <v>132</v>
      </c>
      <c r="E655" s="264"/>
      <c r="F655" s="264"/>
      <c r="G655" s="264"/>
      <c r="H655" s="46"/>
      <c r="I655" s="311"/>
    </row>
    <row r="656" spans="1:9" ht="19.5" customHeight="1" thickBot="1" x14ac:dyDescent="0.25">
      <c r="C656"/>
      <c r="D656" s="574" t="s">
        <v>133</v>
      </c>
      <c r="E656" s="265"/>
      <c r="F656" s="265"/>
      <c r="G656" s="265"/>
      <c r="H656" s="272"/>
      <c r="I656" s="312"/>
    </row>
    <row r="657" spans="1:9" ht="19.5" customHeight="1" x14ac:dyDescent="0.2">
      <c r="C657"/>
      <c r="D657"/>
      <c r="E657"/>
      <c r="F657" s="313" t="s">
        <v>129</v>
      </c>
      <c r="G657"/>
      <c r="H657"/>
    </row>
    <row r="658" spans="1:9" ht="19.5" customHeight="1" x14ac:dyDescent="0.2">
      <c r="C658"/>
      <c r="D658"/>
      <c r="E658"/>
      <c r="F658" s="46"/>
      <c r="G658"/>
      <c r="H658"/>
    </row>
    <row r="659" spans="1:9" ht="19.5" customHeight="1" x14ac:dyDescent="0.2">
      <c r="C659" s="44"/>
      <c r="D659" s="44"/>
      <c r="E659" s="44"/>
      <c r="F659" s="44"/>
      <c r="G659" s="44"/>
      <c r="H659" s="44"/>
      <c r="I659" s="47"/>
    </row>
    <row r="660" spans="1:9" ht="19.5" customHeight="1" x14ac:dyDescent="0.2">
      <c r="C660"/>
      <c r="D660"/>
      <c r="E660"/>
      <c r="F660"/>
      <c r="G660"/>
      <c r="H660"/>
      <c r="I660" s="47"/>
    </row>
    <row r="661" spans="1:9" ht="19.5" customHeight="1" x14ac:dyDescent="0.2">
      <c r="C661"/>
      <c r="D661"/>
      <c r="E661"/>
      <c r="F661"/>
      <c r="G661"/>
      <c r="H661"/>
      <c r="I661" s="47"/>
    </row>
    <row r="662" spans="1:9" ht="19.5" customHeight="1" x14ac:dyDescent="0.2">
      <c r="C662"/>
      <c r="D662"/>
      <c r="E662"/>
      <c r="F662"/>
      <c r="G662"/>
      <c r="H662"/>
      <c r="I662" s="47"/>
    </row>
    <row r="663" spans="1:9" ht="19.5" customHeight="1" x14ac:dyDescent="0.2">
      <c r="C663"/>
      <c r="D663"/>
      <c r="E663"/>
      <c r="F663"/>
      <c r="G663"/>
      <c r="H663"/>
    </row>
    <row r="664" spans="1:9" ht="19.5" customHeight="1" x14ac:dyDescent="0.2">
      <c r="C664"/>
      <c r="D664" s="48"/>
      <c r="E664" s="48"/>
      <c r="F664"/>
      <c r="G664" s="48"/>
      <c r="H664" s="48"/>
    </row>
    <row r="665" spans="1:9" ht="19.5" customHeight="1" x14ac:dyDescent="0.2">
      <c r="C665"/>
      <c r="D665" s="48"/>
      <c r="E665" s="48"/>
      <c r="F665"/>
      <c r="G665" s="48"/>
      <c r="H665" s="48"/>
    </row>
    <row r="666" spans="1:9" ht="19.5" customHeight="1" x14ac:dyDescent="0.2">
      <c r="C666"/>
      <c r="D666" s="48"/>
      <c r="E666" s="48"/>
      <c r="F666"/>
      <c r="G666" s="48"/>
      <c r="H666" s="48"/>
    </row>
    <row r="667" spans="1:9" ht="19.5" customHeight="1" x14ac:dyDescent="0.2">
      <c r="C667" s="39" t="s">
        <v>169</v>
      </c>
      <c r="D667" s="40"/>
      <c r="E667" s="40"/>
      <c r="F667" s="41"/>
      <c r="G667" s="41"/>
      <c r="H667" s="42"/>
    </row>
    <row r="668" spans="1:9" ht="19.5" customHeight="1" x14ac:dyDescent="0.2">
      <c r="C668"/>
      <c r="D668"/>
      <c r="E668"/>
      <c r="F668"/>
      <c r="G668"/>
      <c r="H668" s="45"/>
    </row>
    <row r="669" spans="1:9" ht="19.5" customHeight="1" x14ac:dyDescent="0.2">
      <c r="C669"/>
      <c r="D669"/>
      <c r="E669"/>
      <c r="F669"/>
      <c r="G669"/>
      <c r="H669" s="45"/>
    </row>
    <row r="670" spans="1:9" ht="19.5" customHeight="1" thickBot="1" x14ac:dyDescent="0.25">
      <c r="C670" s="306" t="str">
        <f>$C$475</f>
        <v>Consolante série 2</v>
      </c>
      <c r="D670"/>
      <c r="E670"/>
      <c r="F670"/>
      <c r="G670"/>
      <c r="H670" s="45"/>
    </row>
    <row r="671" spans="1:9" ht="19.5" customHeight="1" thickBot="1" x14ac:dyDescent="0.25">
      <c r="A671">
        <f>A653+1</f>
        <v>35</v>
      </c>
      <c r="C671" s="307" t="str">
        <f>VLOOKUP(A671,nom,2,FALSE)</f>
        <v>?</v>
      </c>
      <c r="D671" s="308">
        <f>Conso!D39</f>
        <v>11</v>
      </c>
      <c r="E671" s="266">
        <v>1</v>
      </c>
      <c r="F671" s="266">
        <v>2</v>
      </c>
      <c r="G671" s="266">
        <v>3</v>
      </c>
      <c r="H671" s="271" t="s">
        <v>129</v>
      </c>
      <c r="I671" s="309" t="s">
        <v>130</v>
      </c>
    </row>
    <row r="672" spans="1:9" ht="19.5" customHeight="1" x14ac:dyDescent="0.2">
      <c r="C672" s="48"/>
      <c r="D672" s="572" t="s">
        <v>131</v>
      </c>
      <c r="E672" s="264"/>
      <c r="F672" s="264"/>
      <c r="G672" s="264"/>
      <c r="H672" s="46"/>
      <c r="I672" s="310"/>
    </row>
    <row r="673" spans="3:9" ht="19.5" customHeight="1" x14ac:dyDescent="0.2">
      <c r="C673"/>
      <c r="D673" s="572" t="s">
        <v>132</v>
      </c>
      <c r="E673" s="264"/>
      <c r="F673" s="264"/>
      <c r="G673" s="264"/>
      <c r="H673" s="46"/>
      <c r="I673" s="311"/>
    </row>
    <row r="674" spans="3:9" ht="19.5" customHeight="1" thickBot="1" x14ac:dyDescent="0.25">
      <c r="C674"/>
      <c r="D674" s="574" t="s">
        <v>133</v>
      </c>
      <c r="E674" s="265"/>
      <c r="F674" s="265"/>
      <c r="G674" s="265"/>
      <c r="H674" s="272"/>
      <c r="I674" s="312"/>
    </row>
    <row r="675" spans="3:9" ht="19.5" customHeight="1" x14ac:dyDescent="0.2">
      <c r="C675"/>
      <c r="D675"/>
      <c r="E675"/>
      <c r="F675" s="313" t="s">
        <v>129</v>
      </c>
      <c r="G675"/>
      <c r="H675"/>
    </row>
    <row r="676" spans="3:9" ht="19.5" customHeight="1" x14ac:dyDescent="0.2">
      <c r="C676"/>
      <c r="D676"/>
      <c r="E676"/>
      <c r="F676" s="46"/>
      <c r="G676"/>
      <c r="H676"/>
    </row>
    <row r="677" spans="3:9" ht="19.5" customHeight="1" x14ac:dyDescent="0.2">
      <c r="C677" s="44"/>
      <c r="D677" s="44"/>
      <c r="E677" s="44"/>
      <c r="F677" s="44"/>
      <c r="G677" s="44"/>
      <c r="H677" s="44"/>
      <c r="I677" s="47"/>
    </row>
    <row r="678" spans="3:9" ht="19.5" customHeight="1" x14ac:dyDescent="0.2">
      <c r="C678"/>
      <c r="D678"/>
      <c r="E678"/>
      <c r="F678"/>
      <c r="G678"/>
      <c r="H678"/>
      <c r="I678" s="47"/>
    </row>
    <row r="679" spans="3:9" ht="19.5" customHeight="1" x14ac:dyDescent="0.2">
      <c r="C679"/>
      <c r="D679"/>
      <c r="E679"/>
      <c r="F679"/>
      <c r="G679"/>
      <c r="H679"/>
      <c r="I679" s="47"/>
    </row>
    <row r="680" spans="3:9" ht="19.5" customHeight="1" x14ac:dyDescent="0.2">
      <c r="C680"/>
      <c r="D680"/>
      <c r="E680"/>
      <c r="F680"/>
      <c r="G680"/>
      <c r="H680"/>
      <c r="I680" s="47"/>
    </row>
    <row r="681" spans="3:9" ht="19.5" customHeight="1" x14ac:dyDescent="0.2">
      <c r="C681"/>
      <c r="D681"/>
      <c r="E681"/>
      <c r="F681"/>
      <c r="G681"/>
      <c r="H681"/>
    </row>
    <row r="682" spans="3:9" ht="19.5" customHeight="1" x14ac:dyDescent="0.2">
      <c r="C682"/>
      <c r="D682" s="48"/>
      <c r="E682" s="48"/>
      <c r="F682"/>
      <c r="G682" s="48"/>
      <c r="H682" s="48"/>
    </row>
    <row r="683" spans="3:9" ht="19.5" customHeight="1" x14ac:dyDescent="0.2">
      <c r="C683"/>
      <c r="D683" s="48"/>
      <c r="E683" s="48"/>
      <c r="F683"/>
      <c r="G683" s="48"/>
      <c r="H683" s="48"/>
    </row>
    <row r="684" spans="3:9" ht="19.5" customHeight="1" x14ac:dyDescent="0.2">
      <c r="C684"/>
      <c r="D684" s="48"/>
      <c r="E684" s="48"/>
      <c r="F684"/>
      <c r="G684" s="48"/>
      <c r="H684" s="48"/>
    </row>
    <row r="685" spans="3:9" ht="19.5" customHeight="1" x14ac:dyDescent="0.2">
      <c r="C685"/>
      <c r="D685" s="48"/>
      <c r="E685" s="48"/>
      <c r="F685"/>
      <c r="G685" s="48"/>
      <c r="H685" s="48"/>
    </row>
    <row r="686" spans="3:9" ht="19.5" customHeight="1" x14ac:dyDescent="0.2">
      <c r="C686"/>
      <c r="D686" s="48"/>
      <c r="E686" s="48"/>
      <c r="F686" s="48"/>
      <c r="G686" s="48"/>
      <c r="H686" s="48"/>
    </row>
    <row r="687" spans="3:9" ht="19.5" customHeight="1" x14ac:dyDescent="0.2">
      <c r="H687" s="43"/>
    </row>
    <row r="688" spans="3:9" ht="19.5" customHeight="1" x14ac:dyDescent="0.2">
      <c r="C688" s="39" t="s">
        <v>169</v>
      </c>
      <c r="D688" s="40"/>
      <c r="E688" s="40"/>
      <c r="F688" s="41"/>
      <c r="G688" s="41"/>
      <c r="H688" s="42"/>
    </row>
    <row r="689" spans="1:9" ht="19.5" customHeight="1" x14ac:dyDescent="0.2">
      <c r="C689"/>
      <c r="D689"/>
      <c r="E689"/>
      <c r="F689"/>
      <c r="G689"/>
      <c r="H689" s="45"/>
    </row>
    <row r="690" spans="1:9" ht="19.5" customHeight="1" x14ac:dyDescent="0.2">
      <c r="C690"/>
      <c r="D690"/>
      <c r="E690"/>
      <c r="F690"/>
      <c r="G690"/>
      <c r="H690" s="45"/>
    </row>
    <row r="691" spans="1:9" ht="19.5" customHeight="1" thickBot="1" x14ac:dyDescent="0.25">
      <c r="C691" s="306" t="str">
        <f>$C$475</f>
        <v>Consolante série 2</v>
      </c>
      <c r="D691"/>
      <c r="E691"/>
      <c r="F691"/>
      <c r="G691"/>
      <c r="H691" s="45"/>
    </row>
    <row r="692" spans="1:9" ht="19.5" customHeight="1" thickBot="1" x14ac:dyDescent="0.25">
      <c r="A692">
        <f>A671+1</f>
        <v>36</v>
      </c>
      <c r="C692" s="307" t="str">
        <f>VLOOKUP(A692,nom,2,FALSE)</f>
        <v>?</v>
      </c>
      <c r="D692" s="308">
        <f>Conso!D40</f>
        <v>12</v>
      </c>
      <c r="E692" s="266">
        <v>1</v>
      </c>
      <c r="F692" s="266">
        <v>2</v>
      </c>
      <c r="G692" s="266">
        <v>3</v>
      </c>
      <c r="H692" s="271" t="s">
        <v>129</v>
      </c>
      <c r="I692" s="309" t="s">
        <v>130</v>
      </c>
    </row>
    <row r="693" spans="1:9" ht="19.5" customHeight="1" x14ac:dyDescent="0.2">
      <c r="C693" s="48"/>
      <c r="D693" s="572" t="s">
        <v>131</v>
      </c>
      <c r="E693" s="264"/>
      <c r="F693" s="264"/>
      <c r="G693" s="264"/>
      <c r="H693" s="46"/>
      <c r="I693" s="310"/>
    </row>
    <row r="694" spans="1:9" ht="19.5" customHeight="1" x14ac:dyDescent="0.2">
      <c r="C694"/>
      <c r="D694" s="572" t="s">
        <v>132</v>
      </c>
      <c r="E694" s="264"/>
      <c r="F694" s="264"/>
      <c r="G694" s="264"/>
      <c r="H694" s="46"/>
      <c r="I694" s="311"/>
    </row>
    <row r="695" spans="1:9" ht="19.5" customHeight="1" thickBot="1" x14ac:dyDescent="0.25">
      <c r="C695"/>
      <c r="D695" s="574" t="s">
        <v>133</v>
      </c>
      <c r="E695" s="265"/>
      <c r="F695" s="265"/>
      <c r="G695" s="265"/>
      <c r="H695" s="272"/>
      <c r="I695" s="312"/>
    </row>
    <row r="696" spans="1:9" ht="19.5" customHeight="1" x14ac:dyDescent="0.2">
      <c r="C696"/>
      <c r="D696"/>
      <c r="E696"/>
      <c r="F696" s="313" t="s">
        <v>129</v>
      </c>
      <c r="G696"/>
      <c r="H696"/>
    </row>
    <row r="697" spans="1:9" ht="19.5" customHeight="1" x14ac:dyDescent="0.2">
      <c r="C697"/>
      <c r="D697"/>
      <c r="E697"/>
      <c r="F697" s="46"/>
      <c r="G697"/>
      <c r="H697"/>
    </row>
    <row r="698" spans="1:9" ht="19.5" customHeight="1" x14ac:dyDescent="0.2">
      <c r="C698" s="44"/>
      <c r="D698" s="44"/>
      <c r="E698" s="44"/>
      <c r="F698" s="44"/>
      <c r="G698" s="44"/>
      <c r="H698" s="44"/>
      <c r="I698" s="47"/>
    </row>
    <row r="699" spans="1:9" ht="19.5" customHeight="1" x14ac:dyDescent="0.2">
      <c r="C699"/>
      <c r="D699"/>
      <c r="E699"/>
      <c r="F699"/>
      <c r="G699"/>
      <c r="H699"/>
      <c r="I699" s="47"/>
    </row>
    <row r="700" spans="1:9" ht="19.5" customHeight="1" x14ac:dyDescent="0.2">
      <c r="C700"/>
      <c r="D700"/>
      <c r="E700"/>
      <c r="F700"/>
      <c r="G700"/>
      <c r="H700"/>
      <c r="I700" s="47"/>
    </row>
    <row r="701" spans="1:9" ht="19.5" customHeight="1" x14ac:dyDescent="0.2">
      <c r="C701"/>
      <c r="D701"/>
      <c r="E701"/>
      <c r="F701"/>
      <c r="G701"/>
      <c r="H701"/>
      <c r="I701" s="47"/>
    </row>
    <row r="702" spans="1:9" ht="19.5" customHeight="1" x14ac:dyDescent="0.2">
      <c r="C702"/>
      <c r="D702"/>
      <c r="E702"/>
      <c r="F702"/>
      <c r="G702"/>
      <c r="H702"/>
    </row>
    <row r="703" spans="1:9" ht="19.5" customHeight="1" x14ac:dyDescent="0.2">
      <c r="C703"/>
      <c r="D703" s="48"/>
      <c r="E703" s="48"/>
      <c r="F703"/>
      <c r="G703" s="48"/>
      <c r="H703" s="48"/>
    </row>
    <row r="704" spans="1:9" ht="19.5" customHeight="1" x14ac:dyDescent="0.2">
      <c r="C704"/>
      <c r="D704" s="48"/>
      <c r="E704" s="48"/>
      <c r="F704"/>
      <c r="G704" s="48"/>
      <c r="H704" s="48"/>
    </row>
    <row r="705" spans="1:9" ht="19.5" customHeight="1" x14ac:dyDescent="0.2">
      <c r="C705"/>
      <c r="D705" s="48"/>
      <c r="E705" s="48"/>
      <c r="F705"/>
      <c r="G705" s="48"/>
      <c r="H705" s="48"/>
    </row>
    <row r="706" spans="1:9" ht="19.5" customHeight="1" x14ac:dyDescent="0.2">
      <c r="C706" s="39" t="s">
        <v>169</v>
      </c>
      <c r="D706" s="40"/>
      <c r="E706" s="40"/>
      <c r="F706" s="41"/>
      <c r="G706" s="41"/>
      <c r="H706" s="42"/>
    </row>
    <row r="707" spans="1:9" ht="19.5" customHeight="1" x14ac:dyDescent="0.2">
      <c r="C707"/>
      <c r="D707"/>
      <c r="E707"/>
      <c r="F707"/>
      <c r="G707"/>
      <c r="H707" s="45"/>
    </row>
    <row r="708" spans="1:9" ht="19.5" customHeight="1" x14ac:dyDescent="0.2">
      <c r="C708"/>
      <c r="D708"/>
      <c r="E708"/>
      <c r="F708"/>
      <c r="G708"/>
      <c r="H708" s="45"/>
    </row>
    <row r="709" spans="1:9" ht="19.5" customHeight="1" thickBot="1" x14ac:dyDescent="0.25">
      <c r="C709" s="306" t="str">
        <f>$C$475</f>
        <v>Consolante série 2</v>
      </c>
      <c r="D709"/>
      <c r="E709"/>
      <c r="F709"/>
      <c r="G709"/>
      <c r="H709" s="45"/>
    </row>
    <row r="710" spans="1:9" ht="19.5" customHeight="1" thickBot="1" x14ac:dyDescent="0.25">
      <c r="A710">
        <f>A692+1</f>
        <v>37</v>
      </c>
      <c r="C710" s="307" t="str">
        <f>VLOOKUP(A710,nom,2,FALSE)</f>
        <v>?</v>
      </c>
      <c r="D710" s="308">
        <f>Conso!D41</f>
        <v>13</v>
      </c>
      <c r="E710" s="266">
        <v>1</v>
      </c>
      <c r="F710" s="266">
        <v>2</v>
      </c>
      <c r="G710" s="266">
        <v>3</v>
      </c>
      <c r="H710" s="271" t="s">
        <v>129</v>
      </c>
      <c r="I710" s="309" t="s">
        <v>130</v>
      </c>
    </row>
    <row r="711" spans="1:9" ht="19.5" customHeight="1" x14ac:dyDescent="0.2">
      <c r="C711" s="48"/>
      <c r="D711" s="572" t="s">
        <v>131</v>
      </c>
      <c r="E711" s="264"/>
      <c r="F711" s="264"/>
      <c r="G711" s="264"/>
      <c r="H711" s="46"/>
      <c r="I711" s="310"/>
    </row>
    <row r="712" spans="1:9" ht="19.5" customHeight="1" x14ac:dyDescent="0.2">
      <c r="C712"/>
      <c r="D712" s="572" t="s">
        <v>132</v>
      </c>
      <c r="E712" s="264"/>
      <c r="F712" s="264"/>
      <c r="G712" s="264"/>
      <c r="H712" s="46"/>
      <c r="I712" s="311"/>
    </row>
    <row r="713" spans="1:9" ht="19.5" customHeight="1" thickBot="1" x14ac:dyDescent="0.25">
      <c r="C713"/>
      <c r="D713" s="574" t="s">
        <v>133</v>
      </c>
      <c r="E713" s="265"/>
      <c r="F713" s="265"/>
      <c r="G713" s="265"/>
      <c r="H713" s="272"/>
      <c r="I713" s="312"/>
    </row>
    <row r="714" spans="1:9" ht="19.5" customHeight="1" x14ac:dyDescent="0.2">
      <c r="C714"/>
      <c r="D714"/>
      <c r="E714"/>
      <c r="F714" s="313" t="s">
        <v>129</v>
      </c>
      <c r="G714"/>
      <c r="H714"/>
    </row>
    <row r="715" spans="1:9" ht="19.5" customHeight="1" x14ac:dyDescent="0.2">
      <c r="C715"/>
      <c r="D715"/>
      <c r="E715"/>
      <c r="F715" s="46"/>
      <c r="G715"/>
      <c r="H715"/>
    </row>
    <row r="716" spans="1:9" ht="19.5" customHeight="1" x14ac:dyDescent="0.2">
      <c r="C716" s="44"/>
      <c r="D716" s="44"/>
      <c r="E716" s="44"/>
      <c r="F716" s="44"/>
      <c r="G716" s="44"/>
      <c r="H716" s="44"/>
      <c r="I716" s="47"/>
    </row>
    <row r="717" spans="1:9" ht="19.5" customHeight="1" x14ac:dyDescent="0.2">
      <c r="C717"/>
      <c r="D717"/>
      <c r="E717"/>
      <c r="F717"/>
      <c r="G717"/>
      <c r="H717"/>
      <c r="I717" s="47"/>
    </row>
    <row r="718" spans="1:9" ht="19.5" customHeight="1" x14ac:dyDescent="0.2">
      <c r="C718"/>
      <c r="D718"/>
      <c r="E718"/>
      <c r="F718"/>
      <c r="G718"/>
      <c r="H718"/>
      <c r="I718" s="47"/>
    </row>
    <row r="719" spans="1:9" ht="19.5" customHeight="1" x14ac:dyDescent="0.2">
      <c r="C719"/>
      <c r="D719"/>
      <c r="E719"/>
      <c r="F719"/>
      <c r="G719"/>
      <c r="H719"/>
      <c r="I719" s="47"/>
    </row>
    <row r="720" spans="1:9" ht="19.5" customHeight="1" x14ac:dyDescent="0.2">
      <c r="C720"/>
      <c r="D720"/>
      <c r="E720"/>
      <c r="F720"/>
      <c r="G720"/>
      <c r="H720"/>
    </row>
    <row r="721" spans="1:9" ht="19.5" customHeight="1" x14ac:dyDescent="0.2">
      <c r="C721"/>
      <c r="D721" s="48"/>
      <c r="E721" s="48"/>
      <c r="F721"/>
      <c r="G721" s="48"/>
      <c r="H721" s="48"/>
    </row>
    <row r="722" spans="1:9" ht="19.5" customHeight="1" x14ac:dyDescent="0.2">
      <c r="C722"/>
      <c r="D722" s="48"/>
      <c r="E722" s="48"/>
      <c r="F722"/>
      <c r="G722" s="48"/>
      <c r="H722" s="48"/>
    </row>
    <row r="723" spans="1:9" ht="19.5" customHeight="1" x14ac:dyDescent="0.2">
      <c r="C723"/>
      <c r="D723" s="48"/>
      <c r="E723" s="48"/>
      <c r="F723"/>
      <c r="G723" s="48"/>
      <c r="H723" s="48"/>
    </row>
    <row r="724" spans="1:9" ht="19.5" customHeight="1" x14ac:dyDescent="0.2">
      <c r="C724"/>
      <c r="D724" s="48"/>
      <c r="E724" s="48"/>
      <c r="F724" s="48"/>
      <c r="G724" s="48"/>
      <c r="H724" s="48"/>
    </row>
    <row r="725" spans="1:9" ht="19.5" customHeight="1" x14ac:dyDescent="0.2">
      <c r="C725"/>
      <c r="D725" s="48"/>
      <c r="E725" s="48"/>
      <c r="F725" s="48"/>
      <c r="G725" s="48"/>
      <c r="H725" s="48"/>
    </row>
    <row r="726" spans="1:9" ht="19.5" customHeight="1" x14ac:dyDescent="0.2">
      <c r="H726" s="43"/>
    </row>
    <row r="727" spans="1:9" ht="19.5" customHeight="1" x14ac:dyDescent="0.2">
      <c r="C727" s="39" t="s">
        <v>169</v>
      </c>
      <c r="D727" s="40"/>
      <c r="E727" s="40"/>
      <c r="F727" s="41"/>
      <c r="G727" s="41"/>
      <c r="H727" s="42"/>
    </row>
    <row r="728" spans="1:9" ht="19.5" customHeight="1" x14ac:dyDescent="0.2">
      <c r="C728"/>
      <c r="D728"/>
      <c r="E728"/>
      <c r="F728"/>
      <c r="G728"/>
      <c r="H728" s="45"/>
    </row>
    <row r="729" spans="1:9" ht="19.5" customHeight="1" x14ac:dyDescent="0.2">
      <c r="C729"/>
      <c r="D729"/>
      <c r="E729"/>
      <c r="F729"/>
      <c r="G729"/>
      <c r="H729" s="45"/>
    </row>
    <row r="730" spans="1:9" ht="19.5" customHeight="1" thickBot="1" x14ac:dyDescent="0.25">
      <c r="C730" s="306" t="str">
        <f>$C$475</f>
        <v>Consolante série 2</v>
      </c>
      <c r="D730"/>
      <c r="E730"/>
      <c r="F730"/>
      <c r="G730"/>
      <c r="H730" s="45"/>
    </row>
    <row r="731" spans="1:9" ht="19.5" customHeight="1" thickBot="1" x14ac:dyDescent="0.25">
      <c r="A731">
        <f>A710+1</f>
        <v>38</v>
      </c>
      <c r="C731" s="307" t="str">
        <f>VLOOKUP(A731,nom,2,FALSE)</f>
        <v>?</v>
      </c>
      <c r="D731" s="308">
        <f>Conso!D42</f>
        <v>14</v>
      </c>
      <c r="E731" s="266">
        <v>1</v>
      </c>
      <c r="F731" s="266">
        <v>2</v>
      </c>
      <c r="G731" s="266">
        <v>3</v>
      </c>
      <c r="H731" s="271" t="s">
        <v>129</v>
      </c>
      <c r="I731" s="309" t="s">
        <v>130</v>
      </c>
    </row>
    <row r="732" spans="1:9" ht="19.5" customHeight="1" x14ac:dyDescent="0.2">
      <c r="C732" s="48"/>
      <c r="D732" s="572" t="s">
        <v>131</v>
      </c>
      <c r="E732" s="264"/>
      <c r="F732" s="264"/>
      <c r="G732" s="264"/>
      <c r="H732" s="46"/>
      <c r="I732" s="310"/>
    </row>
    <row r="733" spans="1:9" ht="19.5" customHeight="1" x14ac:dyDescent="0.2">
      <c r="C733"/>
      <c r="D733" s="572" t="s">
        <v>132</v>
      </c>
      <c r="E733" s="264"/>
      <c r="F733" s="264"/>
      <c r="G733" s="264"/>
      <c r="H733" s="46"/>
      <c r="I733" s="311"/>
    </row>
    <row r="734" spans="1:9" ht="19.5" customHeight="1" thickBot="1" x14ac:dyDescent="0.25">
      <c r="C734"/>
      <c r="D734" s="574" t="s">
        <v>133</v>
      </c>
      <c r="E734" s="265"/>
      <c r="F734" s="265"/>
      <c r="G734" s="265"/>
      <c r="H734" s="272"/>
      <c r="I734" s="312"/>
    </row>
    <row r="735" spans="1:9" ht="19.5" customHeight="1" x14ac:dyDescent="0.2">
      <c r="C735"/>
      <c r="D735"/>
      <c r="E735"/>
      <c r="F735" s="313" t="s">
        <v>129</v>
      </c>
      <c r="G735"/>
      <c r="H735"/>
    </row>
    <row r="736" spans="1:9" ht="19.5" customHeight="1" x14ac:dyDescent="0.2">
      <c r="C736"/>
      <c r="D736"/>
      <c r="E736"/>
      <c r="F736" s="46"/>
      <c r="G736"/>
      <c r="H736"/>
    </row>
    <row r="737" spans="1:9" ht="19.5" customHeight="1" x14ac:dyDescent="0.2">
      <c r="C737" s="44"/>
      <c r="D737" s="44"/>
      <c r="E737" s="44"/>
      <c r="F737" s="44"/>
      <c r="G737" s="44"/>
      <c r="H737" s="44"/>
      <c r="I737" s="47"/>
    </row>
    <row r="738" spans="1:9" ht="19.5" customHeight="1" x14ac:dyDescent="0.2">
      <c r="C738"/>
      <c r="D738"/>
      <c r="E738"/>
      <c r="F738"/>
      <c r="G738"/>
      <c r="H738"/>
      <c r="I738" s="47"/>
    </row>
    <row r="739" spans="1:9" ht="19.5" customHeight="1" x14ac:dyDescent="0.2">
      <c r="C739"/>
      <c r="D739"/>
      <c r="E739"/>
      <c r="F739"/>
      <c r="G739"/>
      <c r="H739"/>
      <c r="I739" s="47"/>
    </row>
    <row r="740" spans="1:9" ht="19.5" customHeight="1" x14ac:dyDescent="0.2">
      <c r="C740"/>
      <c r="D740"/>
      <c r="E740"/>
      <c r="F740"/>
      <c r="G740"/>
      <c r="H740"/>
      <c r="I740" s="47"/>
    </row>
    <row r="741" spans="1:9" ht="19.5" customHeight="1" x14ac:dyDescent="0.2">
      <c r="C741"/>
      <c r="D741"/>
      <c r="E741"/>
      <c r="F741"/>
      <c r="G741"/>
      <c r="H741"/>
    </row>
    <row r="742" spans="1:9" ht="19.5" customHeight="1" x14ac:dyDescent="0.2">
      <c r="C742"/>
      <c r="D742" s="48"/>
      <c r="E742" s="48"/>
      <c r="F742"/>
      <c r="G742" s="48"/>
      <c r="H742" s="48"/>
    </row>
    <row r="743" spans="1:9" ht="19.5" customHeight="1" x14ac:dyDescent="0.2">
      <c r="C743"/>
      <c r="D743" s="48"/>
      <c r="E743" s="48"/>
      <c r="F743"/>
      <c r="G743" s="48"/>
      <c r="H743" s="48"/>
    </row>
    <row r="744" spans="1:9" ht="19.5" customHeight="1" x14ac:dyDescent="0.2">
      <c r="C744"/>
      <c r="D744" s="48"/>
      <c r="E744" s="48"/>
      <c r="F744"/>
      <c r="G744" s="48"/>
      <c r="H744" s="48"/>
    </row>
    <row r="745" spans="1:9" ht="19.5" customHeight="1" x14ac:dyDescent="0.2">
      <c r="C745" s="39" t="s">
        <v>169</v>
      </c>
      <c r="D745" s="40"/>
      <c r="E745" s="40"/>
      <c r="F745" s="41"/>
      <c r="G745" s="41"/>
      <c r="H745" s="42"/>
    </row>
    <row r="746" spans="1:9" ht="19.5" customHeight="1" x14ac:dyDescent="0.2">
      <c r="C746"/>
      <c r="D746"/>
      <c r="E746"/>
      <c r="F746"/>
      <c r="G746"/>
      <c r="H746" s="45"/>
    </row>
    <row r="747" spans="1:9" ht="19.5" customHeight="1" x14ac:dyDescent="0.2">
      <c r="C747"/>
      <c r="D747"/>
      <c r="E747"/>
      <c r="F747"/>
      <c r="G747"/>
      <c r="H747" s="45"/>
    </row>
    <row r="748" spans="1:9" ht="19.5" customHeight="1" thickBot="1" x14ac:dyDescent="0.25">
      <c r="C748" s="306" t="str">
        <f>$C$475</f>
        <v>Consolante série 2</v>
      </c>
      <c r="D748"/>
      <c r="E748"/>
      <c r="F748"/>
      <c r="G748"/>
      <c r="H748" s="45"/>
    </row>
    <row r="749" spans="1:9" ht="19.5" customHeight="1" thickBot="1" x14ac:dyDescent="0.25">
      <c r="A749">
        <f>A731+1</f>
        <v>39</v>
      </c>
      <c r="C749" s="307" t="str">
        <f>VLOOKUP(A749,nom,2,FALSE)</f>
        <v>?</v>
      </c>
      <c r="D749" s="308">
        <f>Conso!D43</f>
        <v>15</v>
      </c>
      <c r="E749" s="266">
        <v>1</v>
      </c>
      <c r="F749" s="266">
        <v>2</v>
      </c>
      <c r="G749" s="266">
        <v>3</v>
      </c>
      <c r="H749" s="271" t="s">
        <v>129</v>
      </c>
      <c r="I749" s="309" t="s">
        <v>130</v>
      </c>
    </row>
    <row r="750" spans="1:9" ht="19.5" customHeight="1" x14ac:dyDescent="0.2">
      <c r="C750" s="48"/>
      <c r="D750" s="572" t="s">
        <v>131</v>
      </c>
      <c r="E750" s="264"/>
      <c r="F750" s="264"/>
      <c r="G750" s="264"/>
      <c r="H750" s="46"/>
      <c r="I750" s="310"/>
    </row>
    <row r="751" spans="1:9" ht="19.5" customHeight="1" x14ac:dyDescent="0.2">
      <c r="C751"/>
      <c r="D751" s="572" t="s">
        <v>132</v>
      </c>
      <c r="E751" s="264"/>
      <c r="F751" s="264"/>
      <c r="G751" s="264"/>
      <c r="H751" s="46"/>
      <c r="I751" s="311"/>
    </row>
    <row r="752" spans="1:9" ht="19.5" customHeight="1" thickBot="1" x14ac:dyDescent="0.25">
      <c r="C752"/>
      <c r="D752" s="574" t="s">
        <v>133</v>
      </c>
      <c r="E752" s="265"/>
      <c r="F752" s="265"/>
      <c r="G752" s="265"/>
      <c r="H752" s="272"/>
      <c r="I752" s="312"/>
    </row>
    <row r="753" spans="3:9" ht="19.5" customHeight="1" x14ac:dyDescent="0.2">
      <c r="C753"/>
      <c r="D753"/>
      <c r="E753"/>
      <c r="F753" s="313" t="s">
        <v>129</v>
      </c>
      <c r="G753"/>
      <c r="H753"/>
    </row>
    <row r="754" spans="3:9" ht="19.5" customHeight="1" x14ac:dyDescent="0.2">
      <c r="C754"/>
      <c r="D754"/>
      <c r="E754"/>
      <c r="F754" s="46"/>
      <c r="G754"/>
      <c r="H754"/>
    </row>
    <row r="755" spans="3:9" ht="19.5" customHeight="1" x14ac:dyDescent="0.2">
      <c r="C755" s="44"/>
      <c r="D755" s="44"/>
      <c r="E755" s="44"/>
      <c r="F755" s="44"/>
      <c r="G755" s="44"/>
      <c r="H755" s="44"/>
      <c r="I755" s="47"/>
    </row>
    <row r="756" spans="3:9" ht="19.5" customHeight="1" x14ac:dyDescent="0.2">
      <c r="C756"/>
      <c r="D756"/>
      <c r="E756"/>
      <c r="F756"/>
      <c r="G756"/>
      <c r="H756"/>
      <c r="I756" s="47"/>
    </row>
    <row r="757" spans="3:9" ht="19.5" customHeight="1" x14ac:dyDescent="0.2">
      <c r="C757"/>
      <c r="D757"/>
      <c r="E757"/>
      <c r="F757"/>
      <c r="G757"/>
      <c r="H757"/>
      <c r="I757" s="47"/>
    </row>
    <row r="758" spans="3:9" ht="19.5" customHeight="1" x14ac:dyDescent="0.2">
      <c r="C758"/>
      <c r="D758"/>
      <c r="E758"/>
      <c r="F758"/>
      <c r="G758"/>
      <c r="H758"/>
      <c r="I758" s="47"/>
    </row>
    <row r="759" spans="3:9" ht="19.5" customHeight="1" x14ac:dyDescent="0.2">
      <c r="C759"/>
      <c r="D759"/>
      <c r="E759"/>
      <c r="F759"/>
      <c r="G759"/>
      <c r="H759"/>
    </row>
    <row r="760" spans="3:9" ht="19.5" customHeight="1" x14ac:dyDescent="0.2">
      <c r="C760"/>
      <c r="D760" s="48"/>
      <c r="E760" s="48"/>
      <c r="F760"/>
      <c r="G760" s="48"/>
      <c r="H760" s="48"/>
    </row>
    <row r="761" spans="3:9" ht="19.5" customHeight="1" x14ac:dyDescent="0.2">
      <c r="C761"/>
      <c r="D761" s="48"/>
      <c r="E761" s="48"/>
      <c r="F761"/>
      <c r="G761" s="48"/>
      <c r="H761" s="48"/>
    </row>
    <row r="762" spans="3:9" ht="19.5" customHeight="1" x14ac:dyDescent="0.2">
      <c r="C762"/>
      <c r="D762" s="48"/>
      <c r="E762" s="48"/>
      <c r="F762"/>
      <c r="G762" s="48"/>
      <c r="H762" s="48"/>
    </row>
    <row r="763" spans="3:9" ht="19.5" customHeight="1" x14ac:dyDescent="0.2">
      <c r="C763"/>
      <c r="D763" s="48"/>
      <c r="E763" s="48"/>
      <c r="F763" s="48"/>
      <c r="G763" s="48"/>
      <c r="H763" s="48"/>
    </row>
    <row r="764" spans="3:9" ht="19.5" customHeight="1" x14ac:dyDescent="0.2">
      <c r="C764"/>
      <c r="D764" s="48"/>
      <c r="E764" s="48"/>
      <c r="F764" s="48"/>
      <c r="G764" s="48"/>
      <c r="H764" s="48"/>
    </row>
    <row r="765" spans="3:9" ht="19.5" customHeight="1" x14ac:dyDescent="0.2">
      <c r="H765" s="43"/>
    </row>
    <row r="766" spans="3:9" ht="19.5" customHeight="1" x14ac:dyDescent="0.2">
      <c r="C766" s="39" t="s">
        <v>169</v>
      </c>
      <c r="D766" s="40"/>
      <c r="E766" s="40"/>
      <c r="F766" s="41"/>
      <c r="G766" s="41"/>
      <c r="H766" s="42"/>
    </row>
    <row r="767" spans="3:9" ht="19.5" customHeight="1" x14ac:dyDescent="0.2">
      <c r="C767"/>
      <c r="D767"/>
      <c r="E767"/>
      <c r="F767"/>
      <c r="G767"/>
      <c r="H767" s="45"/>
    </row>
    <row r="768" spans="3:9" ht="19.5" customHeight="1" x14ac:dyDescent="0.2">
      <c r="C768"/>
      <c r="D768"/>
      <c r="E768"/>
      <c r="F768"/>
      <c r="G768"/>
      <c r="H768" s="45"/>
    </row>
    <row r="769" spans="1:9" ht="19.5" customHeight="1" thickBot="1" x14ac:dyDescent="0.25">
      <c r="C769" s="306" t="str">
        <f>$C$475</f>
        <v>Consolante série 2</v>
      </c>
      <c r="D769"/>
      <c r="E769"/>
      <c r="F769"/>
      <c r="G769"/>
      <c r="H769" s="45"/>
    </row>
    <row r="770" spans="1:9" ht="19.5" customHeight="1" thickBot="1" x14ac:dyDescent="0.25">
      <c r="A770">
        <f>A749+1</f>
        <v>40</v>
      </c>
      <c r="C770" s="307" t="str">
        <f>VLOOKUP(A770,nom,2,FALSE)</f>
        <v/>
      </c>
      <c r="D770" s="308">
        <f>Conso!D44</f>
        <v>16</v>
      </c>
      <c r="E770" s="266">
        <v>1</v>
      </c>
      <c r="F770" s="266">
        <v>2</v>
      </c>
      <c r="G770" s="266">
        <v>3</v>
      </c>
      <c r="H770" s="271" t="s">
        <v>129</v>
      </c>
      <c r="I770" s="309" t="s">
        <v>130</v>
      </c>
    </row>
    <row r="771" spans="1:9" ht="19.5" customHeight="1" x14ac:dyDescent="0.2">
      <c r="C771" s="48"/>
      <c r="D771" s="572" t="s">
        <v>131</v>
      </c>
      <c r="E771" s="264"/>
      <c r="F771" s="264"/>
      <c r="G771" s="264"/>
      <c r="H771" s="46"/>
      <c r="I771" s="310"/>
    </row>
    <row r="772" spans="1:9" ht="19.5" customHeight="1" x14ac:dyDescent="0.2">
      <c r="C772"/>
      <c r="D772" s="572" t="s">
        <v>132</v>
      </c>
      <c r="E772" s="264"/>
      <c r="F772" s="264"/>
      <c r="G772" s="264"/>
      <c r="H772" s="46"/>
      <c r="I772" s="311"/>
    </row>
    <row r="773" spans="1:9" ht="19.5" customHeight="1" thickBot="1" x14ac:dyDescent="0.25">
      <c r="C773"/>
      <c r="D773" s="574" t="s">
        <v>133</v>
      </c>
      <c r="E773" s="265"/>
      <c r="F773" s="265"/>
      <c r="G773" s="265"/>
      <c r="H773" s="272"/>
      <c r="I773" s="312"/>
    </row>
    <row r="774" spans="1:9" ht="19.5" customHeight="1" x14ac:dyDescent="0.2">
      <c r="C774"/>
      <c r="D774"/>
      <c r="E774"/>
      <c r="F774" s="313" t="s">
        <v>129</v>
      </c>
      <c r="G774"/>
      <c r="H774"/>
    </row>
    <row r="775" spans="1:9" ht="19.5" customHeight="1" x14ac:dyDescent="0.2">
      <c r="C775"/>
      <c r="D775"/>
      <c r="E775"/>
      <c r="F775" s="46"/>
      <c r="G775"/>
      <c r="H775"/>
    </row>
    <row r="776" spans="1:9" ht="19.5" customHeight="1" x14ac:dyDescent="0.2">
      <c r="C776" s="44"/>
      <c r="D776" s="44"/>
      <c r="E776" s="44"/>
      <c r="F776" s="44"/>
      <c r="G776" s="44"/>
      <c r="H776" s="44"/>
      <c r="I776" s="47"/>
    </row>
    <row r="777" spans="1:9" ht="19.5" customHeight="1" x14ac:dyDescent="0.2">
      <c r="C777"/>
      <c r="D777"/>
      <c r="E777"/>
      <c r="F777"/>
      <c r="G777"/>
      <c r="H777"/>
      <c r="I777" s="47"/>
    </row>
    <row r="778" spans="1:9" ht="19.5" customHeight="1" x14ac:dyDescent="0.2">
      <c r="C778"/>
      <c r="D778"/>
      <c r="E778"/>
      <c r="F778"/>
      <c r="G778"/>
      <c r="H778"/>
      <c r="I778" s="47"/>
    </row>
    <row r="779" spans="1:9" ht="19.5" customHeight="1" x14ac:dyDescent="0.2">
      <c r="C779"/>
      <c r="D779"/>
      <c r="E779"/>
      <c r="F779"/>
      <c r="G779"/>
      <c r="H779"/>
      <c r="I779" s="47"/>
    </row>
    <row r="780" spans="1:9" ht="19.5" customHeight="1" x14ac:dyDescent="0.2">
      <c r="C780"/>
      <c r="D780"/>
      <c r="E780"/>
      <c r="F780"/>
      <c r="G780"/>
      <c r="H780"/>
    </row>
    <row r="781" spans="1:9" ht="19.5" customHeight="1" x14ac:dyDescent="0.2">
      <c r="C781"/>
      <c r="D781" s="48"/>
      <c r="E781" s="48"/>
      <c r="F781"/>
      <c r="G781" s="48"/>
      <c r="H781" s="48"/>
    </row>
    <row r="782" spans="1:9" ht="19.5" customHeight="1" x14ac:dyDescent="0.2">
      <c r="C782"/>
      <c r="D782" s="48"/>
      <c r="E782" s="48"/>
      <c r="F782"/>
      <c r="G782" s="48"/>
      <c r="H782" s="48"/>
    </row>
    <row r="783" spans="1:9" ht="19.5" customHeight="1" x14ac:dyDescent="0.2">
      <c r="C783"/>
      <c r="D783" s="48"/>
      <c r="E783" s="48"/>
      <c r="F783"/>
      <c r="G783" s="48"/>
      <c r="H783" s="48"/>
    </row>
    <row r="784" spans="1:9" ht="19.5" customHeight="1" x14ac:dyDescent="0.2">
      <c r="C784" s="39" t="s">
        <v>169</v>
      </c>
      <c r="D784" s="40"/>
      <c r="E784" s="40"/>
      <c r="F784" s="41"/>
      <c r="G784" s="41"/>
      <c r="H784" s="42"/>
    </row>
    <row r="785" spans="1:9" ht="19.5" customHeight="1" x14ac:dyDescent="0.2">
      <c r="C785"/>
      <c r="D785"/>
      <c r="E785"/>
      <c r="F785"/>
      <c r="G785"/>
      <c r="H785" s="45"/>
    </row>
    <row r="786" spans="1:9" ht="19.5" customHeight="1" x14ac:dyDescent="0.2">
      <c r="C786"/>
      <c r="D786"/>
      <c r="E786"/>
      <c r="F786"/>
      <c r="G786"/>
      <c r="H786" s="45"/>
    </row>
    <row r="787" spans="1:9" ht="19.5" customHeight="1" thickBot="1" x14ac:dyDescent="0.25">
      <c r="C787" s="306" t="str">
        <f>$C$475</f>
        <v>Consolante série 2</v>
      </c>
      <c r="D787"/>
      <c r="E787"/>
      <c r="F787"/>
      <c r="G787"/>
      <c r="H787" s="45"/>
    </row>
    <row r="788" spans="1:9" ht="19.5" customHeight="1" thickBot="1" x14ac:dyDescent="0.25">
      <c r="A788">
        <f>A770+1</f>
        <v>41</v>
      </c>
      <c r="C788" s="307" t="str">
        <f>VLOOKUP(A788,nom,2,FALSE)</f>
        <v/>
      </c>
      <c r="D788" s="308">
        <f>Conso!D45</f>
        <v>17</v>
      </c>
      <c r="E788" s="266">
        <v>1</v>
      </c>
      <c r="F788" s="266">
        <v>2</v>
      </c>
      <c r="G788" s="266">
        <v>3</v>
      </c>
      <c r="H788" s="271" t="s">
        <v>129</v>
      </c>
      <c r="I788" s="309" t="s">
        <v>130</v>
      </c>
    </row>
    <row r="789" spans="1:9" ht="19.5" customHeight="1" x14ac:dyDescent="0.2">
      <c r="C789" s="48"/>
      <c r="D789" s="572" t="s">
        <v>131</v>
      </c>
      <c r="E789" s="264"/>
      <c r="F789" s="264"/>
      <c r="G789" s="264"/>
      <c r="H789" s="46"/>
      <c r="I789" s="310"/>
    </row>
    <row r="790" spans="1:9" ht="19.5" customHeight="1" x14ac:dyDescent="0.2">
      <c r="C790"/>
      <c r="D790" s="572" t="s">
        <v>132</v>
      </c>
      <c r="E790" s="264"/>
      <c r="F790" s="264"/>
      <c r="G790" s="264"/>
      <c r="H790" s="46"/>
      <c r="I790" s="311"/>
    </row>
    <row r="791" spans="1:9" ht="19.5" customHeight="1" thickBot="1" x14ac:dyDescent="0.25">
      <c r="C791"/>
      <c r="D791" s="574" t="s">
        <v>133</v>
      </c>
      <c r="E791" s="265"/>
      <c r="F791" s="265"/>
      <c r="G791" s="265"/>
      <c r="H791" s="272"/>
      <c r="I791" s="312"/>
    </row>
    <row r="792" spans="1:9" ht="19.5" customHeight="1" x14ac:dyDescent="0.2">
      <c r="C792"/>
      <c r="D792"/>
      <c r="E792"/>
      <c r="F792" s="313" t="s">
        <v>129</v>
      </c>
      <c r="G792"/>
      <c r="H792"/>
    </row>
    <row r="793" spans="1:9" ht="19.5" customHeight="1" x14ac:dyDescent="0.2">
      <c r="C793"/>
      <c r="D793"/>
      <c r="E793"/>
      <c r="F793" s="46"/>
      <c r="G793"/>
      <c r="H793"/>
    </row>
    <row r="794" spans="1:9" ht="19.5" customHeight="1" x14ac:dyDescent="0.2">
      <c r="C794" s="44"/>
      <c r="D794" s="44"/>
      <c r="E794" s="44"/>
      <c r="F794" s="44"/>
      <c r="G794" s="44"/>
      <c r="H794" s="44"/>
      <c r="I794" s="47"/>
    </row>
    <row r="795" spans="1:9" ht="19.5" customHeight="1" x14ac:dyDescent="0.2">
      <c r="C795"/>
      <c r="D795"/>
      <c r="E795"/>
      <c r="F795"/>
      <c r="G795"/>
      <c r="H795"/>
      <c r="I795" s="47"/>
    </row>
    <row r="796" spans="1:9" ht="19.5" customHeight="1" x14ac:dyDescent="0.2">
      <c r="C796"/>
      <c r="D796"/>
      <c r="E796"/>
      <c r="F796"/>
      <c r="G796"/>
      <c r="H796"/>
      <c r="I796" s="47"/>
    </row>
    <row r="797" spans="1:9" ht="19.5" customHeight="1" x14ac:dyDescent="0.2">
      <c r="C797"/>
      <c r="D797"/>
      <c r="E797"/>
      <c r="F797"/>
      <c r="G797"/>
      <c r="H797"/>
      <c r="I797" s="47"/>
    </row>
    <row r="798" spans="1:9" ht="19.5" customHeight="1" x14ac:dyDescent="0.2">
      <c r="C798"/>
      <c r="D798"/>
      <c r="E798"/>
      <c r="F798"/>
      <c r="G798"/>
      <c r="H798"/>
    </row>
    <row r="799" spans="1:9" ht="19.5" customHeight="1" x14ac:dyDescent="0.2">
      <c r="C799"/>
      <c r="D799" s="48"/>
      <c r="E799" s="48"/>
      <c r="F799"/>
      <c r="G799" s="48"/>
      <c r="H799" s="48"/>
    </row>
    <row r="800" spans="1:9" ht="19.5" customHeight="1" x14ac:dyDescent="0.2">
      <c r="C800"/>
      <c r="D800" s="48"/>
      <c r="E800" s="48"/>
      <c r="F800"/>
      <c r="G800" s="48"/>
      <c r="H800" s="48"/>
    </row>
    <row r="801" spans="1:9" ht="19.5" customHeight="1" x14ac:dyDescent="0.2">
      <c r="C801"/>
      <c r="D801" s="48"/>
      <c r="E801" s="48"/>
      <c r="F801"/>
      <c r="G801" s="48"/>
      <c r="H801" s="48"/>
    </row>
    <row r="802" spans="1:9" ht="19.5" customHeight="1" x14ac:dyDescent="0.2">
      <c r="C802"/>
      <c r="D802" s="48"/>
      <c r="E802" s="48"/>
      <c r="F802"/>
      <c r="G802" s="48"/>
      <c r="H802" s="48"/>
    </row>
    <row r="803" spans="1:9" ht="19.5" customHeight="1" x14ac:dyDescent="0.2">
      <c r="C803"/>
      <c r="D803" s="48"/>
      <c r="E803" s="48"/>
      <c r="F803" s="48"/>
      <c r="G803" s="48"/>
      <c r="H803" s="48"/>
    </row>
    <row r="804" spans="1:9" ht="19.5" customHeight="1" x14ac:dyDescent="0.2">
      <c r="H804" s="43"/>
    </row>
    <row r="805" spans="1:9" ht="19.5" customHeight="1" x14ac:dyDescent="0.2">
      <c r="C805" s="39" t="s">
        <v>169</v>
      </c>
      <c r="D805" s="40"/>
      <c r="E805" s="40"/>
      <c r="F805" s="41"/>
      <c r="G805" s="41"/>
      <c r="H805" s="42"/>
    </row>
    <row r="806" spans="1:9" ht="19.5" customHeight="1" x14ac:dyDescent="0.2">
      <c r="C806"/>
      <c r="D806"/>
      <c r="E806"/>
      <c r="F806"/>
      <c r="G806"/>
      <c r="H806" s="45"/>
    </row>
    <row r="807" spans="1:9" ht="19.5" customHeight="1" x14ac:dyDescent="0.2">
      <c r="C807"/>
      <c r="D807"/>
      <c r="E807"/>
      <c r="F807"/>
      <c r="G807"/>
      <c r="H807" s="45"/>
    </row>
    <row r="808" spans="1:9" ht="19.5" customHeight="1" thickBot="1" x14ac:dyDescent="0.25">
      <c r="C808" s="306" t="str">
        <f>$C$475</f>
        <v>Consolante série 2</v>
      </c>
      <c r="D808"/>
      <c r="E808"/>
      <c r="F808"/>
      <c r="G808"/>
      <c r="H808" s="45"/>
    </row>
    <row r="809" spans="1:9" ht="19.5" customHeight="1" thickBot="1" x14ac:dyDescent="0.25">
      <c r="A809">
        <f>A788+1</f>
        <v>42</v>
      </c>
      <c r="C809" s="307" t="str">
        <f>VLOOKUP(A809,nom,2,FALSE)</f>
        <v/>
      </c>
      <c r="D809" s="308">
        <f>Conso!D46</f>
        <v>18</v>
      </c>
      <c r="E809" s="266">
        <v>1</v>
      </c>
      <c r="F809" s="266">
        <v>2</v>
      </c>
      <c r="G809" s="266">
        <v>3</v>
      </c>
      <c r="H809" s="271" t="s">
        <v>129</v>
      </c>
      <c r="I809" s="309" t="s">
        <v>130</v>
      </c>
    </row>
    <row r="810" spans="1:9" ht="19.5" customHeight="1" x14ac:dyDescent="0.2">
      <c r="C810" s="48"/>
      <c r="D810" s="572" t="s">
        <v>131</v>
      </c>
      <c r="E810" s="264"/>
      <c r="F810" s="264"/>
      <c r="G810" s="264"/>
      <c r="H810" s="46"/>
      <c r="I810" s="310"/>
    </row>
    <row r="811" spans="1:9" ht="19.5" customHeight="1" x14ac:dyDescent="0.2">
      <c r="C811"/>
      <c r="D811" s="572" t="s">
        <v>132</v>
      </c>
      <c r="E811" s="264"/>
      <c r="F811" s="264"/>
      <c r="G811" s="264"/>
      <c r="H811" s="46"/>
      <c r="I811" s="311"/>
    </row>
    <row r="812" spans="1:9" ht="19.5" customHeight="1" thickBot="1" x14ac:dyDescent="0.25">
      <c r="C812"/>
      <c r="D812" s="574" t="s">
        <v>133</v>
      </c>
      <c r="E812" s="265"/>
      <c r="F812" s="265"/>
      <c r="G812" s="265"/>
      <c r="H812" s="272"/>
      <c r="I812" s="312"/>
    </row>
    <row r="813" spans="1:9" ht="19.5" customHeight="1" x14ac:dyDescent="0.2">
      <c r="C813"/>
      <c r="D813"/>
      <c r="E813"/>
      <c r="F813" s="313" t="s">
        <v>129</v>
      </c>
      <c r="G813"/>
      <c r="H813"/>
    </row>
    <row r="814" spans="1:9" ht="19.5" customHeight="1" x14ac:dyDescent="0.2">
      <c r="C814"/>
      <c r="D814"/>
      <c r="E814"/>
      <c r="F814" s="46"/>
      <c r="G814"/>
      <c r="H814"/>
    </row>
    <row r="815" spans="1:9" ht="19.5" customHeight="1" x14ac:dyDescent="0.2">
      <c r="C815" s="44"/>
      <c r="D815" s="44"/>
      <c r="E815" s="44"/>
      <c r="F815" s="44"/>
      <c r="G815" s="44"/>
      <c r="H815" s="44"/>
      <c r="I815" s="47"/>
    </row>
    <row r="816" spans="1:9" ht="19.5" customHeight="1" x14ac:dyDescent="0.2">
      <c r="C816"/>
      <c r="D816"/>
      <c r="E816"/>
      <c r="F816"/>
      <c r="G816"/>
      <c r="H816"/>
      <c r="I816" s="47"/>
    </row>
    <row r="817" spans="1:9" ht="19.5" customHeight="1" x14ac:dyDescent="0.2">
      <c r="C817"/>
      <c r="D817"/>
      <c r="E817"/>
      <c r="F817"/>
      <c r="G817"/>
      <c r="H817"/>
      <c r="I817" s="47"/>
    </row>
    <row r="818" spans="1:9" ht="19.5" customHeight="1" x14ac:dyDescent="0.2">
      <c r="C818"/>
      <c r="D818"/>
      <c r="E818"/>
      <c r="F818"/>
      <c r="G818"/>
      <c r="H818"/>
      <c r="I818" s="47"/>
    </row>
    <row r="819" spans="1:9" ht="19.5" customHeight="1" x14ac:dyDescent="0.2">
      <c r="C819"/>
      <c r="D819"/>
      <c r="E819"/>
      <c r="F819"/>
      <c r="G819"/>
      <c r="H819"/>
    </row>
    <row r="820" spans="1:9" ht="19.5" customHeight="1" x14ac:dyDescent="0.2">
      <c r="C820"/>
      <c r="D820" s="48"/>
      <c r="E820" s="48"/>
      <c r="F820"/>
      <c r="G820" s="48"/>
      <c r="H820" s="48"/>
    </row>
    <row r="821" spans="1:9" ht="19.5" customHeight="1" x14ac:dyDescent="0.2">
      <c r="C821"/>
      <c r="D821" s="48"/>
      <c r="E821" s="48"/>
      <c r="F821"/>
      <c r="G821" s="48"/>
      <c r="H821" s="48"/>
    </row>
    <row r="822" spans="1:9" ht="19.5" customHeight="1" x14ac:dyDescent="0.2">
      <c r="C822"/>
      <c r="D822" s="48"/>
      <c r="E822" s="48"/>
      <c r="F822"/>
      <c r="G822" s="48"/>
      <c r="H822" s="48"/>
    </row>
    <row r="823" spans="1:9" ht="19.5" customHeight="1" x14ac:dyDescent="0.2">
      <c r="C823" s="39" t="s">
        <v>169</v>
      </c>
      <c r="D823" s="40"/>
      <c r="E823" s="40"/>
      <c r="F823" s="41"/>
      <c r="G823" s="41"/>
      <c r="H823" s="42"/>
    </row>
    <row r="824" spans="1:9" ht="19.5" customHeight="1" x14ac:dyDescent="0.2">
      <c r="C824"/>
      <c r="D824"/>
      <c r="E824"/>
      <c r="F824"/>
      <c r="G824"/>
      <c r="H824" s="45"/>
    </row>
    <row r="825" spans="1:9" ht="19.5" customHeight="1" x14ac:dyDescent="0.2">
      <c r="C825"/>
      <c r="D825"/>
      <c r="E825"/>
      <c r="F825"/>
      <c r="G825"/>
      <c r="H825" s="45"/>
    </row>
    <row r="826" spans="1:9" ht="19.5" customHeight="1" thickBot="1" x14ac:dyDescent="0.25">
      <c r="C826" s="306" t="str">
        <f>$C$475</f>
        <v>Consolante série 2</v>
      </c>
      <c r="D826"/>
      <c r="E826"/>
      <c r="F826"/>
      <c r="G826"/>
      <c r="H826" s="45"/>
    </row>
    <row r="827" spans="1:9" ht="19.5" customHeight="1" thickBot="1" x14ac:dyDescent="0.25">
      <c r="A827">
        <f>A809+1</f>
        <v>43</v>
      </c>
      <c r="C827" s="307" t="str">
        <f>VLOOKUP(A827,nom,2,FALSE)</f>
        <v/>
      </c>
      <c r="D827" s="308">
        <f>Conso!D47</f>
        <v>19</v>
      </c>
      <c r="E827" s="266">
        <v>1</v>
      </c>
      <c r="F827" s="266">
        <v>2</v>
      </c>
      <c r="G827" s="266">
        <v>3</v>
      </c>
      <c r="H827" s="271" t="s">
        <v>129</v>
      </c>
      <c r="I827" s="309" t="s">
        <v>130</v>
      </c>
    </row>
    <row r="828" spans="1:9" ht="19.5" customHeight="1" x14ac:dyDescent="0.2">
      <c r="C828" s="48"/>
      <c r="D828" s="572" t="s">
        <v>131</v>
      </c>
      <c r="E828" s="264"/>
      <c r="F828" s="264"/>
      <c r="G828" s="264"/>
      <c r="H828" s="46"/>
      <c r="I828" s="310"/>
    </row>
    <row r="829" spans="1:9" ht="19.5" customHeight="1" x14ac:dyDescent="0.2">
      <c r="C829"/>
      <c r="D829" s="572" t="s">
        <v>132</v>
      </c>
      <c r="E829" s="264"/>
      <c r="F829" s="264"/>
      <c r="G829" s="264"/>
      <c r="H829" s="46"/>
      <c r="I829" s="311"/>
    </row>
    <row r="830" spans="1:9" ht="19.5" customHeight="1" thickBot="1" x14ac:dyDescent="0.25">
      <c r="C830"/>
      <c r="D830" s="574" t="s">
        <v>133</v>
      </c>
      <c r="E830" s="265"/>
      <c r="F830" s="265"/>
      <c r="G830" s="265"/>
      <c r="H830" s="272"/>
      <c r="I830" s="312"/>
    </row>
    <row r="831" spans="1:9" ht="19.5" customHeight="1" x14ac:dyDescent="0.2">
      <c r="C831"/>
      <c r="D831"/>
      <c r="E831"/>
      <c r="F831" s="313" t="s">
        <v>129</v>
      </c>
      <c r="G831"/>
      <c r="H831"/>
    </row>
    <row r="832" spans="1:9" ht="19.5" customHeight="1" x14ac:dyDescent="0.2">
      <c r="C832"/>
      <c r="D832"/>
      <c r="E832"/>
      <c r="F832" s="46"/>
      <c r="G832"/>
      <c r="H832"/>
    </row>
    <row r="833" spans="1:9" ht="19.5" customHeight="1" x14ac:dyDescent="0.2">
      <c r="C833" s="44"/>
      <c r="D833" s="44"/>
      <c r="E833" s="44"/>
      <c r="F833" s="44"/>
      <c r="G833" s="44"/>
      <c r="H833" s="44"/>
      <c r="I833" s="47"/>
    </row>
    <row r="834" spans="1:9" ht="19.5" customHeight="1" x14ac:dyDescent="0.2">
      <c r="C834"/>
      <c r="D834"/>
      <c r="E834"/>
      <c r="F834"/>
      <c r="G834"/>
      <c r="H834"/>
      <c r="I834" s="47"/>
    </row>
    <row r="835" spans="1:9" ht="19.5" customHeight="1" x14ac:dyDescent="0.2">
      <c r="C835"/>
      <c r="D835"/>
      <c r="E835"/>
      <c r="F835"/>
      <c r="G835"/>
      <c r="H835"/>
      <c r="I835" s="47"/>
    </row>
    <row r="836" spans="1:9" ht="19.5" customHeight="1" x14ac:dyDescent="0.2">
      <c r="C836"/>
      <c r="D836"/>
      <c r="E836"/>
      <c r="F836"/>
      <c r="G836"/>
      <c r="H836"/>
      <c r="I836" s="47"/>
    </row>
    <row r="837" spans="1:9" ht="19.5" customHeight="1" x14ac:dyDescent="0.2">
      <c r="C837"/>
      <c r="D837"/>
      <c r="E837"/>
      <c r="F837"/>
      <c r="G837"/>
      <c r="H837"/>
    </row>
    <row r="838" spans="1:9" ht="19.5" customHeight="1" x14ac:dyDescent="0.2">
      <c r="C838"/>
      <c r="D838" s="48"/>
      <c r="E838" s="48"/>
      <c r="F838"/>
      <c r="G838" s="48"/>
      <c r="H838" s="48"/>
    </row>
    <row r="839" spans="1:9" ht="19.5" customHeight="1" x14ac:dyDescent="0.2">
      <c r="C839"/>
      <c r="D839" s="48"/>
      <c r="E839" s="48"/>
      <c r="F839"/>
      <c r="G839" s="48"/>
      <c r="H839" s="48"/>
    </row>
    <row r="840" spans="1:9" ht="19.5" customHeight="1" x14ac:dyDescent="0.2">
      <c r="C840"/>
      <c r="D840" s="48"/>
      <c r="E840" s="48"/>
      <c r="F840"/>
      <c r="G840" s="48"/>
      <c r="H840" s="48"/>
    </row>
    <row r="841" spans="1:9" ht="19.5" customHeight="1" x14ac:dyDescent="0.2">
      <c r="C841"/>
      <c r="D841" s="48"/>
      <c r="E841" s="48"/>
      <c r="F841"/>
      <c r="G841" s="48"/>
      <c r="H841" s="48"/>
    </row>
    <row r="842" spans="1:9" ht="19.5" customHeight="1" x14ac:dyDescent="0.2">
      <c r="C842"/>
      <c r="D842" s="48"/>
      <c r="E842" s="48"/>
      <c r="F842" s="48"/>
      <c r="G842" s="48"/>
      <c r="H842" s="48"/>
    </row>
    <row r="843" spans="1:9" ht="19.5" customHeight="1" x14ac:dyDescent="0.2">
      <c r="H843" s="43"/>
    </row>
    <row r="844" spans="1:9" ht="19.5" customHeight="1" x14ac:dyDescent="0.2">
      <c r="C844" s="39" t="s">
        <v>169</v>
      </c>
      <c r="D844" s="40"/>
      <c r="E844" s="40"/>
      <c r="F844" s="41"/>
      <c r="G844" s="41"/>
      <c r="H844" s="42"/>
    </row>
    <row r="845" spans="1:9" ht="19.5" customHeight="1" x14ac:dyDescent="0.2">
      <c r="C845"/>
      <c r="D845"/>
      <c r="E845"/>
      <c r="F845"/>
      <c r="G845"/>
      <c r="H845" s="45"/>
    </row>
    <row r="846" spans="1:9" ht="19.5" customHeight="1" x14ac:dyDescent="0.2">
      <c r="C846"/>
      <c r="D846"/>
      <c r="E846"/>
      <c r="F846"/>
      <c r="G846"/>
      <c r="H846" s="45"/>
    </row>
    <row r="847" spans="1:9" ht="19.5" customHeight="1" thickBot="1" x14ac:dyDescent="0.25">
      <c r="C847" s="306" t="str">
        <f>$C$475</f>
        <v>Consolante série 2</v>
      </c>
      <c r="D847"/>
      <c r="E847"/>
      <c r="F847"/>
      <c r="G847"/>
      <c r="H847" s="45"/>
    </row>
    <row r="848" spans="1:9" ht="19.5" customHeight="1" thickBot="1" x14ac:dyDescent="0.25">
      <c r="A848">
        <f>A827+1</f>
        <v>44</v>
      </c>
      <c r="C848" s="307" t="str">
        <f>VLOOKUP(A848,nom,2,FALSE)</f>
        <v/>
      </c>
      <c r="D848" s="308">
        <f>Conso!D48</f>
        <v>20</v>
      </c>
      <c r="E848" s="266">
        <v>1</v>
      </c>
      <c r="F848" s="266">
        <v>2</v>
      </c>
      <c r="G848" s="266">
        <v>3</v>
      </c>
      <c r="H848" s="271" t="s">
        <v>129</v>
      </c>
      <c r="I848" s="309" t="s">
        <v>130</v>
      </c>
    </row>
    <row r="849" spans="3:9" ht="19.5" customHeight="1" x14ac:dyDescent="0.2">
      <c r="C849" s="48"/>
      <c r="D849" s="572" t="s">
        <v>131</v>
      </c>
      <c r="E849" s="264"/>
      <c r="F849" s="264"/>
      <c r="G849" s="264"/>
      <c r="H849" s="46"/>
      <c r="I849" s="310"/>
    </row>
    <row r="850" spans="3:9" ht="19.5" customHeight="1" x14ac:dyDescent="0.2">
      <c r="C850"/>
      <c r="D850" s="572" t="s">
        <v>132</v>
      </c>
      <c r="E850" s="264"/>
      <c r="F850" s="264"/>
      <c r="G850" s="264"/>
      <c r="H850" s="46"/>
      <c r="I850" s="311"/>
    </row>
    <row r="851" spans="3:9" ht="19.5" customHeight="1" thickBot="1" x14ac:dyDescent="0.25">
      <c r="C851"/>
      <c r="D851" s="574" t="s">
        <v>133</v>
      </c>
      <c r="E851" s="265"/>
      <c r="F851" s="265"/>
      <c r="G851" s="265"/>
      <c r="H851" s="272"/>
      <c r="I851" s="312"/>
    </row>
    <row r="852" spans="3:9" ht="19.5" customHeight="1" x14ac:dyDescent="0.2">
      <c r="C852"/>
      <c r="D852"/>
      <c r="E852"/>
      <c r="F852" s="313" t="s">
        <v>129</v>
      </c>
      <c r="G852"/>
      <c r="H852"/>
    </row>
    <row r="853" spans="3:9" ht="19.5" customHeight="1" x14ac:dyDescent="0.2">
      <c r="C853"/>
      <c r="D853"/>
      <c r="E853"/>
      <c r="F853" s="46"/>
      <c r="G853"/>
      <c r="H853"/>
    </row>
    <row r="854" spans="3:9" ht="19.5" customHeight="1" x14ac:dyDescent="0.2">
      <c r="C854" s="44"/>
      <c r="D854" s="44"/>
      <c r="E854" s="44"/>
      <c r="F854" s="44"/>
      <c r="G854" s="44"/>
      <c r="H854" s="44"/>
      <c r="I854" s="47"/>
    </row>
    <row r="855" spans="3:9" ht="19.5" customHeight="1" x14ac:dyDescent="0.2">
      <c r="C855"/>
      <c r="D855"/>
      <c r="E855"/>
      <c r="F855"/>
      <c r="G855"/>
      <c r="H855"/>
      <c r="I855" s="47"/>
    </row>
    <row r="856" spans="3:9" ht="19.5" customHeight="1" x14ac:dyDescent="0.2">
      <c r="C856"/>
      <c r="D856"/>
      <c r="E856"/>
      <c r="F856"/>
      <c r="G856"/>
      <c r="H856"/>
      <c r="I856" s="47"/>
    </row>
    <row r="857" spans="3:9" ht="19.5" customHeight="1" x14ac:dyDescent="0.2">
      <c r="C857"/>
      <c r="D857"/>
      <c r="E857"/>
      <c r="F857"/>
      <c r="G857"/>
      <c r="H857"/>
      <c r="I857" s="47"/>
    </row>
    <row r="858" spans="3:9" ht="19.5" customHeight="1" x14ac:dyDescent="0.2">
      <c r="C858"/>
      <c r="D858"/>
      <c r="E858"/>
      <c r="F858"/>
      <c r="G858"/>
      <c r="H858"/>
    </row>
    <row r="859" spans="3:9" ht="19.5" customHeight="1" x14ac:dyDescent="0.2">
      <c r="C859"/>
      <c r="D859" s="48"/>
      <c r="E859" s="48"/>
      <c r="F859"/>
      <c r="G859" s="48"/>
      <c r="H859" s="48"/>
    </row>
    <row r="860" spans="3:9" ht="19.5" customHeight="1" x14ac:dyDescent="0.2">
      <c r="C860"/>
      <c r="D860" s="48"/>
      <c r="E860" s="48"/>
      <c r="F860"/>
      <c r="G860" s="48"/>
      <c r="H860" s="48"/>
    </row>
    <row r="861" spans="3:9" ht="19.5" customHeight="1" x14ac:dyDescent="0.2">
      <c r="C861"/>
      <c r="D861" s="48"/>
      <c r="E861" s="48"/>
      <c r="F861"/>
      <c r="G861" s="48"/>
      <c r="H861" s="48"/>
    </row>
    <row r="862" spans="3:9" ht="19.5" customHeight="1" x14ac:dyDescent="0.2">
      <c r="C862" s="39" t="s">
        <v>169</v>
      </c>
      <c r="D862" s="40"/>
      <c r="E862" s="40"/>
      <c r="F862" s="41"/>
      <c r="G862" s="41"/>
      <c r="H862" s="42"/>
    </row>
    <row r="863" spans="3:9" ht="19.5" customHeight="1" x14ac:dyDescent="0.2">
      <c r="C863"/>
      <c r="D863"/>
      <c r="E863"/>
      <c r="F863"/>
      <c r="G863"/>
      <c r="H863" s="45"/>
    </row>
    <row r="864" spans="3:9" ht="19.5" customHeight="1" x14ac:dyDescent="0.2">
      <c r="C864"/>
      <c r="D864"/>
      <c r="E864"/>
      <c r="F864"/>
      <c r="G864"/>
      <c r="H864" s="45"/>
    </row>
    <row r="865" spans="1:9" ht="19.5" customHeight="1" thickBot="1" x14ac:dyDescent="0.25">
      <c r="C865" s="306" t="str">
        <f>$C$475</f>
        <v>Consolante série 2</v>
      </c>
      <c r="D865"/>
      <c r="E865"/>
      <c r="F865"/>
      <c r="G865"/>
      <c r="H865" s="45"/>
    </row>
    <row r="866" spans="1:9" ht="19.5" customHeight="1" thickBot="1" x14ac:dyDescent="0.25">
      <c r="A866">
        <f>A848+1</f>
        <v>45</v>
      </c>
      <c r="C866" s="307" t="str">
        <f>VLOOKUP(A866,nom,2,FALSE)</f>
        <v/>
      </c>
      <c r="D866" s="308">
        <f>Conso!D49</f>
        <v>21</v>
      </c>
      <c r="E866" s="266">
        <v>1</v>
      </c>
      <c r="F866" s="266">
        <v>2</v>
      </c>
      <c r="G866" s="266">
        <v>3</v>
      </c>
      <c r="H866" s="271" t="s">
        <v>129</v>
      </c>
      <c r="I866" s="309" t="s">
        <v>130</v>
      </c>
    </row>
    <row r="867" spans="1:9" ht="19.5" customHeight="1" x14ac:dyDescent="0.2">
      <c r="C867" s="48"/>
      <c r="D867" s="572" t="s">
        <v>131</v>
      </c>
      <c r="E867" s="264"/>
      <c r="F867" s="264"/>
      <c r="G867" s="264"/>
      <c r="H867" s="46"/>
      <c r="I867" s="310"/>
    </row>
    <row r="868" spans="1:9" ht="19.5" customHeight="1" x14ac:dyDescent="0.2">
      <c r="C868"/>
      <c r="D868" s="572" t="s">
        <v>132</v>
      </c>
      <c r="E868" s="264"/>
      <c r="F868" s="264"/>
      <c r="G868" s="264"/>
      <c r="H868" s="46"/>
      <c r="I868" s="311"/>
    </row>
    <row r="869" spans="1:9" ht="19.5" customHeight="1" thickBot="1" x14ac:dyDescent="0.25">
      <c r="C869"/>
      <c r="D869" s="574" t="s">
        <v>133</v>
      </c>
      <c r="E869" s="265"/>
      <c r="F869" s="265"/>
      <c r="G869" s="265"/>
      <c r="H869" s="272"/>
      <c r="I869" s="312"/>
    </row>
    <row r="870" spans="1:9" ht="19.5" customHeight="1" x14ac:dyDescent="0.2">
      <c r="C870"/>
      <c r="D870"/>
      <c r="E870"/>
      <c r="F870" s="313" t="s">
        <v>129</v>
      </c>
      <c r="G870"/>
      <c r="H870"/>
    </row>
    <row r="871" spans="1:9" ht="19.5" customHeight="1" x14ac:dyDescent="0.2">
      <c r="C871"/>
      <c r="D871"/>
      <c r="E871"/>
      <c r="F871" s="46"/>
      <c r="G871"/>
      <c r="H871"/>
    </row>
    <row r="872" spans="1:9" ht="19.5" customHeight="1" x14ac:dyDescent="0.2">
      <c r="C872" s="44"/>
      <c r="D872" s="44"/>
      <c r="E872" s="44"/>
      <c r="F872" s="44"/>
      <c r="G872" s="44"/>
      <c r="H872" s="44"/>
      <c r="I872" s="47"/>
    </row>
    <row r="873" spans="1:9" ht="19.5" customHeight="1" x14ac:dyDescent="0.2">
      <c r="C873"/>
      <c r="D873"/>
      <c r="E873"/>
      <c r="F873"/>
      <c r="G873"/>
      <c r="H873"/>
      <c r="I873" s="47"/>
    </row>
    <row r="874" spans="1:9" ht="19.5" customHeight="1" x14ac:dyDescent="0.2">
      <c r="C874"/>
      <c r="D874"/>
      <c r="E874"/>
      <c r="F874"/>
      <c r="G874"/>
      <c r="H874"/>
      <c r="I874" s="47"/>
    </row>
    <row r="875" spans="1:9" ht="19.5" customHeight="1" x14ac:dyDescent="0.2">
      <c r="C875"/>
      <c r="D875"/>
      <c r="E875"/>
      <c r="F875"/>
      <c r="G875"/>
      <c r="H875"/>
      <c r="I875" s="47"/>
    </row>
    <row r="876" spans="1:9" ht="19.5" customHeight="1" x14ac:dyDescent="0.2">
      <c r="C876"/>
      <c r="D876"/>
      <c r="E876"/>
      <c r="F876"/>
      <c r="G876"/>
      <c r="H876"/>
    </row>
    <row r="877" spans="1:9" ht="19.5" customHeight="1" x14ac:dyDescent="0.2">
      <c r="C877"/>
      <c r="D877" s="48"/>
      <c r="E877" s="48"/>
      <c r="F877"/>
      <c r="G877" s="48"/>
      <c r="H877" s="48"/>
    </row>
    <row r="878" spans="1:9" ht="19.5" customHeight="1" x14ac:dyDescent="0.2">
      <c r="C878"/>
      <c r="D878" s="48"/>
      <c r="E878" s="48"/>
      <c r="F878"/>
      <c r="G878" s="48"/>
      <c r="H878" s="48"/>
    </row>
    <row r="879" spans="1:9" ht="19.5" customHeight="1" x14ac:dyDescent="0.2">
      <c r="C879"/>
      <c r="D879" s="48"/>
      <c r="E879" s="48"/>
      <c r="F879"/>
      <c r="G879" s="48"/>
      <c r="H879" s="48"/>
    </row>
    <row r="880" spans="1:9" ht="19.5" customHeight="1" x14ac:dyDescent="0.2">
      <c r="C880"/>
      <c r="D880" s="48"/>
      <c r="E880" s="48"/>
      <c r="F880" s="48"/>
      <c r="G880" s="48"/>
      <c r="H880" s="48"/>
    </row>
    <row r="881" spans="1:9" ht="19.5" customHeight="1" x14ac:dyDescent="0.2">
      <c r="C881"/>
      <c r="D881" s="48"/>
      <c r="E881" s="48"/>
      <c r="F881" s="48"/>
      <c r="G881" s="48"/>
      <c r="H881" s="48"/>
    </row>
    <row r="882" spans="1:9" ht="19.5" customHeight="1" x14ac:dyDescent="0.2">
      <c r="H882" s="43"/>
    </row>
    <row r="883" spans="1:9" ht="19.5" customHeight="1" x14ac:dyDescent="0.2">
      <c r="C883" s="39" t="s">
        <v>169</v>
      </c>
      <c r="D883" s="40"/>
      <c r="E883" s="40"/>
      <c r="F883" s="41"/>
      <c r="G883" s="41"/>
      <c r="H883" s="42"/>
    </row>
    <row r="884" spans="1:9" ht="19.5" customHeight="1" x14ac:dyDescent="0.2">
      <c r="C884"/>
      <c r="D884"/>
      <c r="E884"/>
      <c r="F884"/>
      <c r="G884"/>
      <c r="H884" s="45"/>
    </row>
    <row r="885" spans="1:9" ht="19.5" customHeight="1" x14ac:dyDescent="0.2">
      <c r="C885"/>
      <c r="D885"/>
      <c r="E885"/>
      <c r="F885"/>
      <c r="G885"/>
      <c r="H885" s="45"/>
    </row>
    <row r="886" spans="1:9" ht="19.5" customHeight="1" thickBot="1" x14ac:dyDescent="0.25">
      <c r="C886" s="306" t="str">
        <f>$C$475</f>
        <v>Consolante série 2</v>
      </c>
      <c r="D886"/>
      <c r="E886"/>
      <c r="F886"/>
      <c r="G886"/>
      <c r="H886" s="45"/>
    </row>
    <row r="887" spans="1:9" ht="19.5" customHeight="1" thickBot="1" x14ac:dyDescent="0.25">
      <c r="A887">
        <f>A866+1</f>
        <v>46</v>
      </c>
      <c r="C887" s="307" t="str">
        <f>VLOOKUP(A887,nom,2,FALSE)</f>
        <v/>
      </c>
      <c r="D887" s="308">
        <f>Conso!D50</f>
        <v>22</v>
      </c>
      <c r="E887" s="266">
        <v>1</v>
      </c>
      <c r="F887" s="266">
        <v>2</v>
      </c>
      <c r="G887" s="266">
        <v>3</v>
      </c>
      <c r="H887" s="271" t="s">
        <v>129</v>
      </c>
      <c r="I887" s="309" t="s">
        <v>130</v>
      </c>
    </row>
    <row r="888" spans="1:9" ht="19.5" customHeight="1" x14ac:dyDescent="0.2">
      <c r="C888" s="48"/>
      <c r="D888" s="572" t="s">
        <v>131</v>
      </c>
      <c r="E888" s="264"/>
      <c r="F888" s="264"/>
      <c r="G888" s="264"/>
      <c r="H888" s="46"/>
      <c r="I888" s="310"/>
    </row>
    <row r="889" spans="1:9" ht="19.5" customHeight="1" x14ac:dyDescent="0.2">
      <c r="C889"/>
      <c r="D889" s="572" t="s">
        <v>132</v>
      </c>
      <c r="E889" s="264"/>
      <c r="F889" s="264"/>
      <c r="G889" s="264"/>
      <c r="H889" s="46"/>
      <c r="I889" s="311"/>
    </row>
    <row r="890" spans="1:9" ht="19.5" customHeight="1" thickBot="1" x14ac:dyDescent="0.25">
      <c r="C890"/>
      <c r="D890" s="574" t="s">
        <v>133</v>
      </c>
      <c r="E890" s="265"/>
      <c r="F890" s="265"/>
      <c r="G890" s="265"/>
      <c r="H890" s="272"/>
      <c r="I890" s="312"/>
    </row>
    <row r="891" spans="1:9" ht="19.5" customHeight="1" x14ac:dyDescent="0.2">
      <c r="C891"/>
      <c r="D891"/>
      <c r="E891"/>
      <c r="F891" s="313" t="s">
        <v>129</v>
      </c>
      <c r="G891"/>
      <c r="H891"/>
    </row>
    <row r="892" spans="1:9" ht="19.5" customHeight="1" x14ac:dyDescent="0.2">
      <c r="C892"/>
      <c r="D892"/>
      <c r="E892"/>
      <c r="F892" s="46"/>
      <c r="G892"/>
      <c r="H892"/>
    </row>
    <row r="893" spans="1:9" ht="19.5" customHeight="1" x14ac:dyDescent="0.2">
      <c r="C893" s="44"/>
      <c r="D893" s="44"/>
      <c r="E893" s="44"/>
      <c r="F893" s="44"/>
      <c r="G893" s="44"/>
      <c r="H893" s="44"/>
      <c r="I893" s="47"/>
    </row>
    <row r="894" spans="1:9" ht="19.5" customHeight="1" x14ac:dyDescent="0.2">
      <c r="C894"/>
      <c r="D894"/>
      <c r="E894"/>
      <c r="F894"/>
      <c r="G894"/>
      <c r="H894"/>
      <c r="I894" s="47"/>
    </row>
    <row r="895" spans="1:9" ht="19.5" customHeight="1" x14ac:dyDescent="0.2">
      <c r="C895"/>
      <c r="D895"/>
      <c r="E895"/>
      <c r="F895"/>
      <c r="G895"/>
      <c r="H895"/>
      <c r="I895" s="47"/>
    </row>
    <row r="896" spans="1:9" ht="19.5" customHeight="1" x14ac:dyDescent="0.2">
      <c r="C896"/>
      <c r="D896"/>
      <c r="E896"/>
      <c r="F896"/>
      <c r="G896"/>
      <c r="H896"/>
      <c r="I896" s="47"/>
    </row>
    <row r="897" spans="1:9" ht="19.5" customHeight="1" x14ac:dyDescent="0.2">
      <c r="C897"/>
      <c r="D897"/>
      <c r="E897"/>
      <c r="F897"/>
      <c r="G897"/>
      <c r="H897"/>
    </row>
    <row r="898" spans="1:9" ht="19.5" customHeight="1" x14ac:dyDescent="0.2">
      <c r="C898"/>
      <c r="D898" s="48"/>
      <c r="E898" s="48"/>
      <c r="F898"/>
      <c r="G898" s="48"/>
      <c r="H898" s="48"/>
    </row>
    <row r="899" spans="1:9" ht="19.5" customHeight="1" x14ac:dyDescent="0.2">
      <c r="C899"/>
      <c r="D899" s="48"/>
      <c r="E899" s="48"/>
      <c r="F899"/>
      <c r="G899" s="48"/>
      <c r="H899" s="48"/>
    </row>
    <row r="900" spans="1:9" ht="19.5" customHeight="1" x14ac:dyDescent="0.2">
      <c r="C900"/>
      <c r="D900" s="48"/>
      <c r="E900" s="48"/>
      <c r="F900"/>
      <c r="G900" s="48"/>
      <c r="H900" s="48"/>
    </row>
    <row r="901" spans="1:9" ht="19.5" customHeight="1" x14ac:dyDescent="0.2">
      <c r="C901" s="39" t="s">
        <v>169</v>
      </c>
      <c r="D901" s="40"/>
      <c r="E901" s="40"/>
      <c r="F901" s="41"/>
      <c r="G901" s="41"/>
      <c r="H901" s="42"/>
    </row>
    <row r="902" spans="1:9" ht="19.5" customHeight="1" x14ac:dyDescent="0.2">
      <c r="C902"/>
      <c r="D902"/>
      <c r="E902"/>
      <c r="F902"/>
      <c r="G902"/>
      <c r="H902" s="45"/>
    </row>
    <row r="903" spans="1:9" ht="19.5" customHeight="1" x14ac:dyDescent="0.2">
      <c r="C903"/>
      <c r="D903"/>
      <c r="E903"/>
      <c r="F903"/>
      <c r="G903"/>
      <c r="H903" s="45"/>
    </row>
    <row r="904" spans="1:9" ht="19.5" customHeight="1" thickBot="1" x14ac:dyDescent="0.25">
      <c r="C904" s="306" t="str">
        <f>$C$475</f>
        <v>Consolante série 2</v>
      </c>
      <c r="D904"/>
      <c r="E904"/>
      <c r="F904"/>
      <c r="G904"/>
      <c r="H904" s="45"/>
    </row>
    <row r="905" spans="1:9" ht="19.5" customHeight="1" thickBot="1" x14ac:dyDescent="0.25">
      <c r="A905">
        <f>A887+1</f>
        <v>47</v>
      </c>
      <c r="C905" s="307" t="str">
        <f>VLOOKUP(A905,nom,2,FALSE)</f>
        <v/>
      </c>
      <c r="D905" s="308">
        <f>Conso!D51</f>
        <v>23</v>
      </c>
      <c r="E905" s="266">
        <v>1</v>
      </c>
      <c r="F905" s="266">
        <v>2</v>
      </c>
      <c r="G905" s="266">
        <v>3</v>
      </c>
      <c r="H905" s="271" t="s">
        <v>129</v>
      </c>
      <c r="I905" s="309" t="s">
        <v>130</v>
      </c>
    </row>
    <row r="906" spans="1:9" ht="19.5" customHeight="1" x14ac:dyDescent="0.2">
      <c r="C906" s="48"/>
      <c r="D906" s="572" t="s">
        <v>131</v>
      </c>
      <c r="E906" s="264"/>
      <c r="F906" s="264"/>
      <c r="G906" s="264"/>
      <c r="H906" s="46"/>
      <c r="I906" s="310"/>
    </row>
    <row r="907" spans="1:9" ht="19.5" customHeight="1" x14ac:dyDescent="0.2">
      <c r="C907"/>
      <c r="D907" s="572" t="s">
        <v>132</v>
      </c>
      <c r="E907" s="264"/>
      <c r="F907" s="264"/>
      <c r="G907" s="264"/>
      <c r="H907" s="46"/>
      <c r="I907" s="311"/>
    </row>
    <row r="908" spans="1:9" ht="19.5" customHeight="1" thickBot="1" x14ac:dyDescent="0.25">
      <c r="C908"/>
      <c r="D908" s="574" t="s">
        <v>133</v>
      </c>
      <c r="E908" s="265"/>
      <c r="F908" s="265"/>
      <c r="G908" s="265"/>
      <c r="H908" s="272"/>
      <c r="I908" s="312"/>
    </row>
    <row r="909" spans="1:9" ht="19.5" customHeight="1" x14ac:dyDescent="0.2">
      <c r="C909"/>
      <c r="D909"/>
      <c r="E909"/>
      <c r="F909" s="313" t="s">
        <v>129</v>
      </c>
      <c r="G909"/>
      <c r="H909"/>
    </row>
    <row r="910" spans="1:9" ht="19.5" customHeight="1" x14ac:dyDescent="0.2">
      <c r="C910"/>
      <c r="D910"/>
      <c r="E910"/>
      <c r="F910" s="46"/>
      <c r="G910"/>
      <c r="H910"/>
    </row>
    <row r="911" spans="1:9" ht="19.5" customHeight="1" x14ac:dyDescent="0.2">
      <c r="C911" s="44"/>
      <c r="D911" s="44"/>
      <c r="E911" s="44"/>
      <c r="F911" s="44"/>
      <c r="G911" s="44"/>
      <c r="H911" s="44"/>
      <c r="I911" s="47"/>
    </row>
    <row r="912" spans="1:9" ht="19.5" customHeight="1" x14ac:dyDescent="0.2">
      <c r="C912"/>
      <c r="D912"/>
      <c r="E912"/>
      <c r="F912"/>
      <c r="G912"/>
      <c r="H912"/>
      <c r="I912" s="47"/>
    </row>
    <row r="913" spans="1:9" ht="19.5" customHeight="1" x14ac:dyDescent="0.2">
      <c r="C913"/>
      <c r="D913"/>
      <c r="E913"/>
      <c r="F913"/>
      <c r="G913"/>
      <c r="H913"/>
      <c r="I913" s="47"/>
    </row>
    <row r="914" spans="1:9" ht="19.5" customHeight="1" x14ac:dyDescent="0.2">
      <c r="C914"/>
      <c r="D914"/>
      <c r="E914"/>
      <c r="F914"/>
      <c r="G914"/>
      <c r="H914"/>
      <c r="I914" s="47"/>
    </row>
    <row r="915" spans="1:9" ht="19.5" customHeight="1" x14ac:dyDescent="0.2">
      <c r="C915"/>
      <c r="D915"/>
      <c r="E915"/>
      <c r="F915"/>
      <c r="G915"/>
      <c r="H915"/>
    </row>
    <row r="916" spans="1:9" ht="19.5" customHeight="1" x14ac:dyDescent="0.2">
      <c r="C916"/>
      <c r="D916" s="48"/>
      <c r="E916" s="48"/>
      <c r="F916"/>
      <c r="G916" s="48"/>
      <c r="H916" s="48"/>
    </row>
    <row r="917" spans="1:9" ht="19.5" customHeight="1" x14ac:dyDescent="0.2">
      <c r="C917"/>
      <c r="D917" s="48"/>
      <c r="E917" s="48"/>
      <c r="F917"/>
      <c r="G917" s="48"/>
      <c r="H917" s="48"/>
    </row>
    <row r="918" spans="1:9" ht="19.5" customHeight="1" x14ac:dyDescent="0.2">
      <c r="C918"/>
      <c r="D918" s="48"/>
      <c r="E918" s="48"/>
      <c r="F918"/>
      <c r="G918" s="48"/>
      <c r="H918" s="48"/>
    </row>
    <row r="919" spans="1:9" ht="19.5" customHeight="1" x14ac:dyDescent="0.2">
      <c r="C919"/>
      <c r="D919" s="48"/>
      <c r="E919" s="48"/>
      <c r="F919"/>
      <c r="G919" s="48"/>
      <c r="H919" s="48"/>
    </row>
    <row r="920" spans="1:9" ht="19.5" customHeight="1" x14ac:dyDescent="0.2">
      <c r="C920"/>
      <c r="D920" s="48"/>
      <c r="E920" s="48"/>
      <c r="F920" s="48"/>
      <c r="G920" s="48"/>
      <c r="H920" s="48"/>
    </row>
    <row r="921" spans="1:9" ht="19.5" customHeight="1" x14ac:dyDescent="0.2">
      <c r="H921" s="43"/>
    </row>
    <row r="922" spans="1:9" ht="19.5" customHeight="1" x14ac:dyDescent="0.2">
      <c r="C922" s="39" t="s">
        <v>169</v>
      </c>
      <c r="D922" s="40"/>
      <c r="E922" s="40"/>
      <c r="F922" s="41"/>
      <c r="G922" s="41"/>
      <c r="H922" s="42"/>
    </row>
    <row r="923" spans="1:9" ht="19.5" customHeight="1" x14ac:dyDescent="0.2">
      <c r="C923"/>
      <c r="D923"/>
      <c r="E923"/>
      <c r="F923"/>
      <c r="G923"/>
      <c r="H923" s="45"/>
    </row>
    <row r="924" spans="1:9" ht="19.5" customHeight="1" x14ac:dyDescent="0.2">
      <c r="C924"/>
      <c r="D924"/>
      <c r="E924"/>
      <c r="F924"/>
      <c r="G924"/>
      <c r="H924" s="45"/>
    </row>
    <row r="925" spans="1:9" ht="19.5" customHeight="1" thickBot="1" x14ac:dyDescent="0.25">
      <c r="C925" s="306" t="str">
        <f>$C$475</f>
        <v>Consolante série 2</v>
      </c>
      <c r="D925"/>
      <c r="E925"/>
      <c r="F925"/>
      <c r="G925"/>
      <c r="H925" s="45"/>
    </row>
    <row r="926" spans="1:9" ht="19.5" customHeight="1" thickBot="1" x14ac:dyDescent="0.25">
      <c r="A926">
        <f>A905+1</f>
        <v>48</v>
      </c>
      <c r="C926" s="307" t="str">
        <f>VLOOKUP(A926,nom,2,FALSE)</f>
        <v/>
      </c>
      <c r="D926" s="308">
        <f>Conso!D52</f>
        <v>24</v>
      </c>
      <c r="E926" s="266">
        <v>1</v>
      </c>
      <c r="F926" s="266">
        <v>2</v>
      </c>
      <c r="G926" s="266">
        <v>3</v>
      </c>
      <c r="H926" s="271" t="s">
        <v>129</v>
      </c>
      <c r="I926" s="309" t="s">
        <v>130</v>
      </c>
    </row>
    <row r="927" spans="1:9" ht="19.5" customHeight="1" x14ac:dyDescent="0.2">
      <c r="C927" s="48"/>
      <c r="D927" s="572" t="s">
        <v>131</v>
      </c>
      <c r="E927" s="264"/>
      <c r="F927" s="264"/>
      <c r="G927" s="264"/>
      <c r="H927" s="46"/>
      <c r="I927" s="310"/>
    </row>
    <row r="928" spans="1:9" ht="19.5" customHeight="1" x14ac:dyDescent="0.2">
      <c r="C928"/>
      <c r="D928" s="572" t="s">
        <v>132</v>
      </c>
      <c r="E928" s="264"/>
      <c r="F928" s="264"/>
      <c r="G928" s="264"/>
      <c r="H928" s="46"/>
      <c r="I928" s="311"/>
    </row>
    <row r="929" spans="1:9" ht="19.5" customHeight="1" thickBot="1" x14ac:dyDescent="0.25">
      <c r="C929"/>
      <c r="D929" s="574" t="s">
        <v>133</v>
      </c>
      <c r="E929" s="265"/>
      <c r="F929" s="265"/>
      <c r="G929" s="265"/>
      <c r="H929" s="272"/>
      <c r="I929" s="312"/>
    </row>
    <row r="930" spans="1:9" ht="19.5" customHeight="1" x14ac:dyDescent="0.2">
      <c r="C930"/>
      <c r="D930"/>
      <c r="E930"/>
      <c r="F930" s="313" t="s">
        <v>129</v>
      </c>
      <c r="G930"/>
      <c r="H930"/>
    </row>
    <row r="931" spans="1:9" ht="19.5" customHeight="1" x14ac:dyDescent="0.2">
      <c r="C931"/>
      <c r="D931"/>
      <c r="E931"/>
      <c r="F931" s="46"/>
      <c r="G931"/>
      <c r="H931"/>
    </row>
    <row r="932" spans="1:9" ht="19.5" customHeight="1" x14ac:dyDescent="0.2">
      <c r="C932" s="44"/>
      <c r="D932" s="44"/>
      <c r="E932" s="44"/>
      <c r="F932" s="44"/>
      <c r="G932" s="44"/>
      <c r="H932" s="44"/>
      <c r="I932" s="47"/>
    </row>
    <row r="933" spans="1:9" ht="19.5" customHeight="1" x14ac:dyDescent="0.2">
      <c r="C933"/>
      <c r="D933"/>
      <c r="E933"/>
      <c r="F933"/>
      <c r="G933"/>
      <c r="H933"/>
      <c r="I933" s="47"/>
    </row>
    <row r="934" spans="1:9" ht="19.5" customHeight="1" x14ac:dyDescent="0.2">
      <c r="C934"/>
      <c r="D934"/>
      <c r="E934"/>
      <c r="F934"/>
      <c r="G934"/>
      <c r="H934"/>
      <c r="I934" s="47"/>
    </row>
    <row r="935" spans="1:9" ht="19.5" customHeight="1" x14ac:dyDescent="0.2">
      <c r="C935"/>
      <c r="D935"/>
      <c r="E935"/>
      <c r="F935"/>
      <c r="G935"/>
      <c r="H935"/>
      <c r="I935" s="47"/>
    </row>
    <row r="936" spans="1:9" ht="19.5" customHeight="1" x14ac:dyDescent="0.2">
      <c r="C936"/>
      <c r="D936"/>
      <c r="E936"/>
      <c r="F936"/>
      <c r="G936"/>
      <c r="H936"/>
    </row>
    <row r="937" spans="1:9" ht="19.5" customHeight="1" x14ac:dyDescent="0.2">
      <c r="C937"/>
      <c r="D937" s="48"/>
      <c r="E937" s="48"/>
      <c r="F937"/>
      <c r="G937" s="48"/>
      <c r="H937" s="48"/>
    </row>
    <row r="938" spans="1:9" ht="19.5" customHeight="1" x14ac:dyDescent="0.2">
      <c r="C938"/>
      <c r="D938" s="48"/>
      <c r="E938" s="48"/>
      <c r="F938"/>
      <c r="G938" s="48"/>
      <c r="H938" s="48"/>
    </row>
    <row r="939" spans="1:9" ht="19.5" customHeight="1" x14ac:dyDescent="0.2">
      <c r="C939"/>
      <c r="D939" s="48"/>
      <c r="E939" s="48"/>
      <c r="F939"/>
      <c r="G939" s="48"/>
      <c r="H939" s="48"/>
    </row>
    <row r="940" spans="1:9" ht="19.5" customHeight="1" x14ac:dyDescent="0.2">
      <c r="C940" s="39" t="s">
        <v>169</v>
      </c>
      <c r="D940" s="40"/>
      <c r="E940" s="40"/>
      <c r="F940" s="41"/>
      <c r="G940" s="41"/>
      <c r="H940" s="42"/>
    </row>
    <row r="941" spans="1:9" ht="19.5" customHeight="1" x14ac:dyDescent="0.2">
      <c r="C941"/>
      <c r="D941"/>
      <c r="E941"/>
      <c r="F941"/>
      <c r="G941"/>
      <c r="H941" s="45"/>
    </row>
    <row r="942" spans="1:9" ht="19.5" customHeight="1" x14ac:dyDescent="0.2">
      <c r="C942"/>
      <c r="D942"/>
      <c r="E942"/>
      <c r="F942"/>
      <c r="G942"/>
      <c r="H942" s="45"/>
    </row>
    <row r="943" spans="1:9" ht="19.5" customHeight="1" thickBot="1" x14ac:dyDescent="0.25">
      <c r="C943" s="360" t="s">
        <v>171</v>
      </c>
      <c r="D943"/>
      <c r="E943"/>
      <c r="F943"/>
      <c r="G943"/>
      <c r="H943" s="45"/>
    </row>
    <row r="944" spans="1:9" ht="19.5" customHeight="1" thickBot="1" x14ac:dyDescent="0.25">
      <c r="A944">
        <v>49</v>
      </c>
      <c r="C944" s="307" t="str">
        <f>VLOOKUP(A944,nom,2,FALSE)</f>
        <v/>
      </c>
      <c r="D944" s="308">
        <f>Conso!D55</f>
        <v>1</v>
      </c>
      <c r="E944" s="266">
        <v>1</v>
      </c>
      <c r="F944" s="266">
        <v>2</v>
      </c>
      <c r="G944" s="266">
        <v>3</v>
      </c>
      <c r="H944" s="271" t="s">
        <v>129</v>
      </c>
      <c r="I944" s="309" t="s">
        <v>130</v>
      </c>
    </row>
    <row r="945" spans="3:9" ht="19.5" customHeight="1" x14ac:dyDescent="0.2">
      <c r="C945" s="48"/>
      <c r="D945" s="572" t="s">
        <v>131</v>
      </c>
      <c r="E945" s="264"/>
      <c r="F945" s="264"/>
      <c r="G945" s="264"/>
      <c r="H945" s="46"/>
      <c r="I945" s="310"/>
    </row>
    <row r="946" spans="3:9" ht="19.5" customHeight="1" x14ac:dyDescent="0.2">
      <c r="C946"/>
      <c r="D946" s="572" t="s">
        <v>132</v>
      </c>
      <c r="E946" s="264"/>
      <c r="F946" s="264"/>
      <c r="G946" s="264"/>
      <c r="H946" s="46"/>
      <c r="I946" s="311"/>
    </row>
    <row r="947" spans="3:9" ht="19.5" customHeight="1" thickBot="1" x14ac:dyDescent="0.25">
      <c r="C947"/>
      <c r="D947" s="574" t="s">
        <v>133</v>
      </c>
      <c r="E947" s="265"/>
      <c r="F947" s="265"/>
      <c r="G947" s="265"/>
      <c r="H947" s="272"/>
      <c r="I947" s="312"/>
    </row>
    <row r="948" spans="3:9" ht="19.5" customHeight="1" x14ac:dyDescent="0.2">
      <c r="C948"/>
      <c r="D948"/>
      <c r="E948"/>
      <c r="F948" s="313" t="s">
        <v>129</v>
      </c>
      <c r="G948"/>
      <c r="H948"/>
    </row>
    <row r="949" spans="3:9" ht="19.5" customHeight="1" x14ac:dyDescent="0.2">
      <c r="C949"/>
      <c r="D949"/>
      <c r="E949"/>
      <c r="F949" s="46"/>
      <c r="G949"/>
      <c r="H949"/>
    </row>
    <row r="950" spans="3:9" ht="19.5" customHeight="1" x14ac:dyDescent="0.2">
      <c r="C950" s="44"/>
      <c r="D950" s="44"/>
      <c r="E950" s="44"/>
      <c r="F950" s="44"/>
      <c r="G950" s="44"/>
      <c r="H950" s="44"/>
      <c r="I950" s="47"/>
    </row>
    <row r="951" spans="3:9" ht="19.5" customHeight="1" x14ac:dyDescent="0.2">
      <c r="C951"/>
      <c r="D951"/>
      <c r="E951"/>
      <c r="F951"/>
      <c r="G951"/>
      <c r="H951"/>
      <c r="I951" s="47"/>
    </row>
    <row r="952" spans="3:9" ht="19.5" customHeight="1" x14ac:dyDescent="0.2">
      <c r="C952"/>
      <c r="D952"/>
      <c r="E952"/>
      <c r="F952"/>
      <c r="G952"/>
      <c r="H952"/>
      <c r="I952" s="47"/>
    </row>
    <row r="953" spans="3:9" ht="19.5" customHeight="1" x14ac:dyDescent="0.2">
      <c r="C953"/>
      <c r="D953"/>
      <c r="E953"/>
      <c r="F953"/>
      <c r="G953"/>
      <c r="H953"/>
      <c r="I953" s="47"/>
    </row>
    <row r="954" spans="3:9" ht="19.5" customHeight="1" x14ac:dyDescent="0.2">
      <c r="C954"/>
      <c r="D954"/>
      <c r="E954"/>
      <c r="F954"/>
      <c r="G954"/>
      <c r="H954"/>
    </row>
    <row r="955" spans="3:9" ht="19.5" customHeight="1" x14ac:dyDescent="0.2">
      <c r="C955"/>
      <c r="D955" s="48"/>
      <c r="E955" s="48"/>
      <c r="F955"/>
      <c r="G955" s="48"/>
      <c r="H955" s="48"/>
    </row>
    <row r="956" spans="3:9" ht="19.5" customHeight="1" x14ac:dyDescent="0.2">
      <c r="C956"/>
      <c r="D956" s="48"/>
      <c r="E956" s="48"/>
      <c r="F956"/>
      <c r="G956" s="48"/>
      <c r="H956" s="48"/>
    </row>
    <row r="957" spans="3:9" ht="19.5" customHeight="1" x14ac:dyDescent="0.2">
      <c r="C957"/>
      <c r="D957" s="48"/>
      <c r="E957" s="48"/>
      <c r="F957"/>
      <c r="G957" s="48"/>
      <c r="H957" s="48"/>
    </row>
    <row r="958" spans="3:9" ht="19.5" customHeight="1" x14ac:dyDescent="0.2">
      <c r="C958"/>
      <c r="D958" s="48"/>
      <c r="E958" s="48"/>
      <c r="F958" s="48"/>
      <c r="G958" s="48"/>
      <c r="H958" s="48"/>
    </row>
    <row r="959" spans="3:9" ht="19.5" customHeight="1" x14ac:dyDescent="0.2">
      <c r="C959"/>
      <c r="D959" s="48"/>
      <c r="E959" s="48"/>
      <c r="F959" s="48"/>
      <c r="G959" s="48"/>
      <c r="H959" s="48"/>
    </row>
    <row r="960" spans="3:9" ht="19.5" customHeight="1" x14ac:dyDescent="0.2">
      <c r="H960" s="43"/>
    </row>
    <row r="961" spans="1:9" ht="19.5" customHeight="1" x14ac:dyDescent="0.2">
      <c r="C961" s="39" t="s">
        <v>169</v>
      </c>
      <c r="D961" s="40"/>
      <c r="E961" s="40"/>
      <c r="F961" s="41"/>
      <c r="G961" s="41"/>
      <c r="H961" s="42"/>
    </row>
    <row r="962" spans="1:9" ht="19.5" customHeight="1" x14ac:dyDescent="0.2">
      <c r="C962"/>
      <c r="D962"/>
      <c r="E962"/>
      <c r="F962"/>
      <c r="G962"/>
      <c r="H962" s="45"/>
    </row>
    <row r="963" spans="1:9" ht="19.5" customHeight="1" x14ac:dyDescent="0.2">
      <c r="C963"/>
      <c r="D963"/>
      <c r="E963"/>
      <c r="F963"/>
      <c r="G963"/>
      <c r="H963" s="45"/>
    </row>
    <row r="964" spans="1:9" ht="19.5" customHeight="1" thickBot="1" x14ac:dyDescent="0.25">
      <c r="C964" s="306" t="str">
        <f>$C$943</f>
        <v>Consolante série 3</v>
      </c>
      <c r="D964"/>
      <c r="E964"/>
      <c r="F964"/>
      <c r="G964"/>
      <c r="H964" s="45"/>
    </row>
    <row r="965" spans="1:9" ht="19.5" customHeight="1" thickBot="1" x14ac:dyDescent="0.25">
      <c r="A965">
        <f>A944+1</f>
        <v>50</v>
      </c>
      <c r="C965" s="307" t="str">
        <f>VLOOKUP(A965,nom,2,FALSE)</f>
        <v/>
      </c>
      <c r="D965" s="308">
        <f>Conso!D56</f>
        <v>2</v>
      </c>
      <c r="E965" s="266">
        <v>1</v>
      </c>
      <c r="F965" s="266">
        <v>2</v>
      </c>
      <c r="G965" s="266">
        <v>3</v>
      </c>
      <c r="H965" s="271" t="s">
        <v>129</v>
      </c>
      <c r="I965" s="309" t="s">
        <v>130</v>
      </c>
    </row>
    <row r="966" spans="1:9" ht="19.5" customHeight="1" x14ac:dyDescent="0.2">
      <c r="C966" s="48"/>
      <c r="D966" s="572" t="s">
        <v>131</v>
      </c>
      <c r="E966" s="264"/>
      <c r="F966" s="264"/>
      <c r="G966" s="264"/>
      <c r="H966" s="46"/>
      <c r="I966" s="310"/>
    </row>
    <row r="967" spans="1:9" ht="19.5" customHeight="1" x14ac:dyDescent="0.2">
      <c r="C967"/>
      <c r="D967" s="572" t="s">
        <v>132</v>
      </c>
      <c r="E967" s="264"/>
      <c r="F967" s="264"/>
      <c r="G967" s="264"/>
      <c r="H967" s="46"/>
      <c r="I967" s="311"/>
    </row>
    <row r="968" spans="1:9" ht="19.5" customHeight="1" thickBot="1" x14ac:dyDescent="0.25">
      <c r="C968"/>
      <c r="D968" s="574" t="s">
        <v>133</v>
      </c>
      <c r="E968" s="265"/>
      <c r="F968" s="265"/>
      <c r="G968" s="265"/>
      <c r="H968" s="272"/>
      <c r="I968" s="312"/>
    </row>
    <row r="969" spans="1:9" ht="19.5" customHeight="1" x14ac:dyDescent="0.2">
      <c r="C969"/>
      <c r="D969"/>
      <c r="E969"/>
      <c r="F969" s="313" t="s">
        <v>129</v>
      </c>
      <c r="G969"/>
      <c r="H969"/>
    </row>
    <row r="970" spans="1:9" ht="19.5" customHeight="1" x14ac:dyDescent="0.2">
      <c r="C970"/>
      <c r="D970"/>
      <c r="E970"/>
      <c r="F970" s="46"/>
      <c r="G970"/>
      <c r="H970"/>
    </row>
    <row r="971" spans="1:9" ht="19.5" customHeight="1" x14ac:dyDescent="0.2">
      <c r="C971" s="44"/>
      <c r="D971" s="44"/>
      <c r="E971" s="44"/>
      <c r="F971" s="44"/>
      <c r="G971" s="44"/>
      <c r="H971" s="44"/>
      <c r="I971" s="47"/>
    </row>
    <row r="972" spans="1:9" ht="19.5" customHeight="1" x14ac:dyDescent="0.2">
      <c r="C972"/>
      <c r="D972"/>
      <c r="E972"/>
      <c r="F972"/>
      <c r="G972"/>
      <c r="H972"/>
      <c r="I972" s="47"/>
    </row>
    <row r="973" spans="1:9" ht="19.5" customHeight="1" x14ac:dyDescent="0.2">
      <c r="C973"/>
      <c r="D973"/>
      <c r="E973"/>
      <c r="F973"/>
      <c r="G973"/>
      <c r="H973"/>
      <c r="I973" s="47"/>
    </row>
    <row r="974" spans="1:9" ht="19.5" customHeight="1" x14ac:dyDescent="0.2">
      <c r="C974"/>
      <c r="D974"/>
      <c r="E974"/>
      <c r="F974"/>
      <c r="G974"/>
      <c r="H974"/>
      <c r="I974" s="47"/>
    </row>
    <row r="975" spans="1:9" ht="19.5" customHeight="1" x14ac:dyDescent="0.2">
      <c r="C975"/>
      <c r="D975"/>
      <c r="E975"/>
      <c r="F975"/>
      <c r="G975"/>
      <c r="H975"/>
    </row>
    <row r="976" spans="1:9" ht="19.5" customHeight="1" x14ac:dyDescent="0.2">
      <c r="C976"/>
      <c r="D976" s="48"/>
      <c r="E976" s="48"/>
      <c r="F976"/>
      <c r="G976" s="48"/>
      <c r="H976" s="48"/>
    </row>
    <row r="977" spans="1:9" ht="19.5" customHeight="1" x14ac:dyDescent="0.2">
      <c r="C977"/>
      <c r="D977" s="48"/>
      <c r="E977" s="48"/>
      <c r="F977"/>
      <c r="G977" s="48"/>
      <c r="H977" s="48"/>
    </row>
    <row r="978" spans="1:9" ht="19.5" customHeight="1" x14ac:dyDescent="0.2">
      <c r="C978"/>
      <c r="D978" s="48"/>
      <c r="E978" s="48"/>
      <c r="F978"/>
      <c r="G978" s="48"/>
      <c r="H978" s="48"/>
    </row>
    <row r="979" spans="1:9" ht="19.5" customHeight="1" x14ac:dyDescent="0.2">
      <c r="C979" s="39" t="s">
        <v>169</v>
      </c>
      <c r="D979" s="40"/>
      <c r="E979" s="40"/>
      <c r="F979" s="41"/>
      <c r="G979" s="41"/>
      <c r="H979" s="42"/>
    </row>
    <row r="980" spans="1:9" ht="19.5" customHeight="1" x14ac:dyDescent="0.2">
      <c r="C980"/>
      <c r="D980"/>
      <c r="E980"/>
      <c r="F980"/>
      <c r="G980"/>
      <c r="H980" s="45"/>
    </row>
    <row r="981" spans="1:9" ht="19.5" customHeight="1" x14ac:dyDescent="0.2">
      <c r="C981"/>
      <c r="D981"/>
      <c r="E981"/>
      <c r="F981"/>
      <c r="G981"/>
      <c r="H981" s="45"/>
    </row>
    <row r="982" spans="1:9" ht="19.5" customHeight="1" thickBot="1" x14ac:dyDescent="0.25">
      <c r="C982" s="306" t="str">
        <f>$C$943</f>
        <v>Consolante série 3</v>
      </c>
      <c r="D982"/>
      <c r="E982"/>
      <c r="F982"/>
      <c r="G982"/>
      <c r="H982" s="45"/>
    </row>
    <row r="983" spans="1:9" ht="19.5" customHeight="1" thickBot="1" x14ac:dyDescent="0.25">
      <c r="A983">
        <f>A965+1</f>
        <v>51</v>
      </c>
      <c r="C983" s="307" t="str">
        <f>VLOOKUP(A983,nom,2,FALSE)</f>
        <v/>
      </c>
      <c r="D983" s="308">
        <f>Conso!D57</f>
        <v>3</v>
      </c>
      <c r="E983" s="266">
        <v>1</v>
      </c>
      <c r="F983" s="266">
        <v>2</v>
      </c>
      <c r="G983" s="266">
        <v>3</v>
      </c>
      <c r="H983" s="271" t="s">
        <v>129</v>
      </c>
      <c r="I983" s="309" t="s">
        <v>130</v>
      </c>
    </row>
    <row r="984" spans="1:9" ht="19.5" customHeight="1" x14ac:dyDescent="0.2">
      <c r="C984" s="48"/>
      <c r="D984" s="572" t="s">
        <v>131</v>
      </c>
      <c r="E984" s="264"/>
      <c r="F984" s="264"/>
      <c r="G984" s="264"/>
      <c r="H984" s="46"/>
      <c r="I984" s="310"/>
    </row>
    <row r="985" spans="1:9" ht="19.5" customHeight="1" x14ac:dyDescent="0.2">
      <c r="C985"/>
      <c r="D985" s="572" t="s">
        <v>132</v>
      </c>
      <c r="E985" s="264"/>
      <c r="F985" s="264"/>
      <c r="G985" s="264"/>
      <c r="H985" s="46"/>
      <c r="I985" s="311"/>
    </row>
    <row r="986" spans="1:9" ht="19.5" customHeight="1" thickBot="1" x14ac:dyDescent="0.25">
      <c r="C986"/>
      <c r="D986" s="574" t="s">
        <v>133</v>
      </c>
      <c r="E986" s="265"/>
      <c r="F986" s="265"/>
      <c r="G986" s="265"/>
      <c r="H986" s="272"/>
      <c r="I986" s="312"/>
    </row>
    <row r="987" spans="1:9" ht="19.5" customHeight="1" x14ac:dyDescent="0.2">
      <c r="C987"/>
      <c r="D987"/>
      <c r="E987"/>
      <c r="F987" s="313" t="s">
        <v>129</v>
      </c>
      <c r="G987"/>
      <c r="H987"/>
    </row>
    <row r="988" spans="1:9" ht="19.5" customHeight="1" x14ac:dyDescent="0.2">
      <c r="C988"/>
      <c r="D988"/>
      <c r="E988"/>
      <c r="F988" s="46"/>
      <c r="G988"/>
      <c r="H988"/>
    </row>
    <row r="989" spans="1:9" ht="19.5" customHeight="1" x14ac:dyDescent="0.2">
      <c r="C989" s="44"/>
      <c r="D989" s="44"/>
      <c r="E989" s="44"/>
      <c r="F989" s="44"/>
      <c r="G989" s="44"/>
      <c r="H989" s="44"/>
      <c r="I989" s="47"/>
    </row>
    <row r="990" spans="1:9" ht="19.5" customHeight="1" x14ac:dyDescent="0.2">
      <c r="C990"/>
      <c r="D990"/>
      <c r="E990"/>
      <c r="F990"/>
      <c r="G990"/>
      <c r="H990"/>
      <c r="I990" s="47"/>
    </row>
    <row r="991" spans="1:9" ht="19.5" customHeight="1" x14ac:dyDescent="0.2">
      <c r="C991"/>
      <c r="D991"/>
      <c r="E991"/>
      <c r="F991"/>
      <c r="G991"/>
      <c r="H991"/>
      <c r="I991" s="47"/>
    </row>
    <row r="992" spans="1:9" ht="19.5" customHeight="1" x14ac:dyDescent="0.2">
      <c r="C992"/>
      <c r="D992"/>
      <c r="E992"/>
      <c r="F992"/>
      <c r="G992"/>
      <c r="H992"/>
      <c r="I992" s="47"/>
    </row>
    <row r="993" spans="1:9" ht="19.5" customHeight="1" x14ac:dyDescent="0.2">
      <c r="C993"/>
      <c r="D993"/>
      <c r="E993"/>
      <c r="F993"/>
      <c r="G993"/>
      <c r="H993"/>
    </row>
    <row r="994" spans="1:9" ht="19.5" customHeight="1" x14ac:dyDescent="0.2">
      <c r="C994"/>
      <c r="D994" s="48"/>
      <c r="E994" s="48"/>
      <c r="F994"/>
      <c r="G994" s="48"/>
      <c r="H994" s="48"/>
    </row>
    <row r="995" spans="1:9" ht="19.5" customHeight="1" x14ac:dyDescent="0.2">
      <c r="C995"/>
      <c r="D995" s="48"/>
      <c r="E995" s="48"/>
      <c r="F995"/>
      <c r="G995" s="48"/>
      <c r="H995" s="48"/>
    </row>
    <row r="996" spans="1:9" ht="19.5" customHeight="1" x14ac:dyDescent="0.2">
      <c r="C996"/>
      <c r="D996" s="48"/>
      <c r="E996" s="48"/>
      <c r="F996"/>
      <c r="G996" s="48"/>
      <c r="H996" s="48"/>
    </row>
    <row r="997" spans="1:9" ht="19.5" customHeight="1" x14ac:dyDescent="0.2">
      <c r="C997"/>
      <c r="D997" s="48"/>
      <c r="E997" s="48"/>
      <c r="F997" s="48"/>
      <c r="G997" s="48"/>
      <c r="H997" s="48"/>
    </row>
    <row r="998" spans="1:9" ht="19.5" customHeight="1" x14ac:dyDescent="0.2">
      <c r="C998"/>
      <c r="D998" s="48"/>
      <c r="E998" s="48"/>
      <c r="F998" s="48"/>
      <c r="G998" s="48"/>
      <c r="H998" s="48"/>
    </row>
    <row r="999" spans="1:9" ht="19.5" customHeight="1" x14ac:dyDescent="0.2">
      <c r="H999" s="43"/>
    </row>
    <row r="1000" spans="1:9" ht="19.5" customHeight="1" x14ac:dyDescent="0.2">
      <c r="C1000" s="39" t="s">
        <v>169</v>
      </c>
      <c r="D1000" s="40"/>
      <c r="E1000" s="40"/>
      <c r="F1000" s="41"/>
      <c r="G1000" s="41"/>
      <c r="H1000" s="42"/>
    </row>
    <row r="1001" spans="1:9" ht="19.5" customHeight="1" x14ac:dyDescent="0.2">
      <c r="C1001"/>
      <c r="D1001"/>
      <c r="E1001"/>
      <c r="F1001"/>
      <c r="G1001"/>
      <c r="H1001" s="45"/>
    </row>
    <row r="1002" spans="1:9" ht="19.5" customHeight="1" x14ac:dyDescent="0.2">
      <c r="C1002"/>
      <c r="D1002"/>
      <c r="E1002"/>
      <c r="F1002"/>
      <c r="G1002"/>
      <c r="H1002" s="45"/>
    </row>
    <row r="1003" spans="1:9" ht="19.5" customHeight="1" thickBot="1" x14ac:dyDescent="0.25">
      <c r="C1003" s="306" t="str">
        <f>$C$943</f>
        <v>Consolante série 3</v>
      </c>
      <c r="D1003"/>
      <c r="E1003"/>
      <c r="F1003"/>
      <c r="G1003"/>
      <c r="H1003" s="45"/>
    </row>
    <row r="1004" spans="1:9" ht="19.5" customHeight="1" thickBot="1" x14ac:dyDescent="0.25">
      <c r="A1004">
        <f>A983+1</f>
        <v>52</v>
      </c>
      <c r="C1004" s="307" t="str">
        <f>VLOOKUP(A1004,nom,2,FALSE)</f>
        <v/>
      </c>
      <c r="D1004" s="308">
        <f>Conso!D58</f>
        <v>4</v>
      </c>
      <c r="E1004" s="266">
        <v>1</v>
      </c>
      <c r="F1004" s="266">
        <v>2</v>
      </c>
      <c r="G1004" s="266">
        <v>3</v>
      </c>
      <c r="H1004" s="271" t="s">
        <v>129</v>
      </c>
      <c r="I1004" s="309" t="s">
        <v>130</v>
      </c>
    </row>
    <row r="1005" spans="1:9" ht="19.5" customHeight="1" x14ac:dyDescent="0.2">
      <c r="C1005" s="48"/>
      <c r="D1005" s="572" t="s">
        <v>131</v>
      </c>
      <c r="E1005" s="264"/>
      <c r="F1005" s="264"/>
      <c r="G1005" s="264"/>
      <c r="H1005" s="46"/>
      <c r="I1005" s="310"/>
    </row>
    <row r="1006" spans="1:9" ht="19.5" customHeight="1" x14ac:dyDescent="0.2">
      <c r="C1006"/>
      <c r="D1006" s="572" t="s">
        <v>132</v>
      </c>
      <c r="E1006" s="264"/>
      <c r="F1006" s="264"/>
      <c r="G1006" s="264"/>
      <c r="H1006" s="46"/>
      <c r="I1006" s="311"/>
    </row>
    <row r="1007" spans="1:9" ht="19.5" customHeight="1" thickBot="1" x14ac:dyDescent="0.25">
      <c r="C1007"/>
      <c r="D1007" s="574" t="s">
        <v>133</v>
      </c>
      <c r="E1007" s="265"/>
      <c r="F1007" s="265"/>
      <c r="G1007" s="265"/>
      <c r="H1007" s="272"/>
      <c r="I1007" s="312"/>
    </row>
    <row r="1008" spans="1:9" ht="19.5" customHeight="1" x14ac:dyDescent="0.2">
      <c r="C1008"/>
      <c r="D1008"/>
      <c r="E1008"/>
      <c r="F1008" s="313" t="s">
        <v>129</v>
      </c>
      <c r="G1008"/>
      <c r="H1008"/>
    </row>
    <row r="1009" spans="1:9" ht="19.5" customHeight="1" x14ac:dyDescent="0.2">
      <c r="C1009"/>
      <c r="D1009"/>
      <c r="E1009"/>
      <c r="F1009" s="46"/>
      <c r="G1009"/>
      <c r="H1009"/>
    </row>
    <row r="1010" spans="1:9" ht="19.5" customHeight="1" x14ac:dyDescent="0.2">
      <c r="C1010" s="44"/>
      <c r="D1010" s="44"/>
      <c r="E1010" s="44"/>
      <c r="F1010" s="44"/>
      <c r="G1010" s="44"/>
      <c r="H1010" s="44"/>
      <c r="I1010" s="47"/>
    </row>
    <row r="1011" spans="1:9" ht="19.5" customHeight="1" x14ac:dyDescent="0.2">
      <c r="C1011"/>
      <c r="D1011"/>
      <c r="E1011"/>
      <c r="F1011"/>
      <c r="G1011"/>
      <c r="H1011"/>
      <c r="I1011" s="47"/>
    </row>
    <row r="1012" spans="1:9" ht="19.5" customHeight="1" x14ac:dyDescent="0.2">
      <c r="C1012"/>
      <c r="D1012"/>
      <c r="E1012"/>
      <c r="F1012"/>
      <c r="G1012"/>
      <c r="H1012"/>
      <c r="I1012" s="47"/>
    </row>
    <row r="1013" spans="1:9" ht="19.5" customHeight="1" x14ac:dyDescent="0.2">
      <c r="C1013"/>
      <c r="D1013"/>
      <c r="E1013"/>
      <c r="F1013"/>
      <c r="G1013"/>
      <c r="H1013"/>
      <c r="I1013" s="47"/>
    </row>
    <row r="1014" spans="1:9" ht="19.5" customHeight="1" x14ac:dyDescent="0.2">
      <c r="C1014"/>
      <c r="D1014"/>
      <c r="E1014"/>
      <c r="F1014"/>
      <c r="G1014"/>
      <c r="H1014"/>
    </row>
    <row r="1015" spans="1:9" ht="19.5" customHeight="1" x14ac:dyDescent="0.2">
      <c r="C1015"/>
      <c r="D1015" s="48"/>
      <c r="E1015" s="48"/>
      <c r="F1015"/>
      <c r="G1015" s="48"/>
      <c r="H1015" s="48"/>
    </row>
    <row r="1016" spans="1:9" ht="19.5" customHeight="1" x14ac:dyDescent="0.2">
      <c r="C1016"/>
      <c r="D1016" s="48"/>
      <c r="E1016" s="48"/>
      <c r="F1016"/>
      <c r="G1016" s="48"/>
      <c r="H1016" s="48"/>
    </row>
    <row r="1017" spans="1:9" ht="19.5" customHeight="1" x14ac:dyDescent="0.2">
      <c r="C1017"/>
      <c r="D1017" s="48"/>
      <c r="E1017" s="48"/>
      <c r="F1017"/>
      <c r="G1017" s="48"/>
      <c r="H1017" s="48"/>
    </row>
    <row r="1018" spans="1:9" ht="19.5" customHeight="1" x14ac:dyDescent="0.2">
      <c r="C1018" s="39" t="s">
        <v>169</v>
      </c>
      <c r="D1018" s="40"/>
      <c r="E1018" s="40"/>
      <c r="F1018" s="41"/>
      <c r="G1018" s="41"/>
      <c r="H1018" s="42"/>
    </row>
    <row r="1019" spans="1:9" ht="19.5" customHeight="1" x14ac:dyDescent="0.2">
      <c r="C1019"/>
      <c r="D1019"/>
      <c r="E1019"/>
      <c r="F1019"/>
      <c r="G1019"/>
      <c r="H1019" s="45"/>
    </row>
    <row r="1020" spans="1:9" ht="19.5" customHeight="1" x14ac:dyDescent="0.2">
      <c r="C1020"/>
      <c r="D1020"/>
      <c r="E1020"/>
      <c r="F1020"/>
      <c r="G1020"/>
      <c r="H1020" s="45"/>
    </row>
    <row r="1021" spans="1:9" ht="19.5" customHeight="1" thickBot="1" x14ac:dyDescent="0.25">
      <c r="C1021" s="306" t="str">
        <f>$C$943</f>
        <v>Consolante série 3</v>
      </c>
      <c r="D1021"/>
      <c r="E1021"/>
      <c r="F1021"/>
      <c r="G1021"/>
      <c r="H1021" s="45"/>
    </row>
    <row r="1022" spans="1:9" ht="19.5" customHeight="1" thickBot="1" x14ac:dyDescent="0.25">
      <c r="A1022">
        <f>A1004+1</f>
        <v>53</v>
      </c>
      <c r="C1022" s="307" t="str">
        <f>VLOOKUP(A1022,nom,2,FALSE)</f>
        <v/>
      </c>
      <c r="D1022" s="308">
        <f>Conso!D59</f>
        <v>5</v>
      </c>
      <c r="E1022" s="266">
        <v>1</v>
      </c>
      <c r="F1022" s="266">
        <v>2</v>
      </c>
      <c r="G1022" s="266">
        <v>3</v>
      </c>
      <c r="H1022" s="271" t="s">
        <v>129</v>
      </c>
      <c r="I1022" s="309" t="s">
        <v>130</v>
      </c>
    </row>
    <row r="1023" spans="1:9" ht="19.5" customHeight="1" x14ac:dyDescent="0.2">
      <c r="C1023" s="48"/>
      <c r="D1023" s="572" t="s">
        <v>131</v>
      </c>
      <c r="E1023" s="264"/>
      <c r="F1023" s="264"/>
      <c r="G1023" s="264"/>
      <c r="H1023" s="46"/>
      <c r="I1023" s="310"/>
    </row>
    <row r="1024" spans="1:9" ht="19.5" customHeight="1" x14ac:dyDescent="0.2">
      <c r="C1024"/>
      <c r="D1024" s="572" t="s">
        <v>132</v>
      </c>
      <c r="E1024" s="264"/>
      <c r="F1024" s="264"/>
      <c r="G1024" s="264"/>
      <c r="H1024" s="46"/>
      <c r="I1024" s="311"/>
    </row>
    <row r="1025" spans="3:9" ht="19.5" customHeight="1" thickBot="1" x14ac:dyDescent="0.25">
      <c r="C1025"/>
      <c r="D1025" s="574" t="s">
        <v>133</v>
      </c>
      <c r="E1025" s="265"/>
      <c r="F1025" s="265"/>
      <c r="G1025" s="265"/>
      <c r="H1025" s="272"/>
      <c r="I1025" s="312"/>
    </row>
    <row r="1026" spans="3:9" ht="19.5" customHeight="1" x14ac:dyDescent="0.2">
      <c r="C1026"/>
      <c r="D1026"/>
      <c r="E1026"/>
      <c r="F1026" s="313" t="s">
        <v>129</v>
      </c>
      <c r="G1026"/>
      <c r="H1026"/>
    </row>
    <row r="1027" spans="3:9" ht="19.5" customHeight="1" x14ac:dyDescent="0.2">
      <c r="C1027"/>
      <c r="D1027"/>
      <c r="E1027"/>
      <c r="F1027" s="46"/>
      <c r="G1027"/>
      <c r="H1027"/>
    </row>
    <row r="1028" spans="3:9" ht="19.5" customHeight="1" x14ac:dyDescent="0.2">
      <c r="C1028" s="44"/>
      <c r="D1028" s="44"/>
      <c r="E1028" s="44"/>
      <c r="F1028" s="44"/>
      <c r="G1028" s="44"/>
      <c r="H1028" s="44"/>
      <c r="I1028" s="47"/>
    </row>
    <row r="1029" spans="3:9" ht="19.5" customHeight="1" x14ac:dyDescent="0.2">
      <c r="C1029"/>
      <c r="D1029"/>
      <c r="E1029"/>
      <c r="F1029"/>
      <c r="G1029"/>
      <c r="H1029"/>
      <c r="I1029" s="47"/>
    </row>
    <row r="1030" spans="3:9" ht="19.5" customHeight="1" x14ac:dyDescent="0.2">
      <c r="C1030"/>
      <c r="D1030"/>
      <c r="E1030"/>
      <c r="F1030"/>
      <c r="G1030"/>
      <c r="H1030"/>
      <c r="I1030" s="47"/>
    </row>
    <row r="1031" spans="3:9" ht="19.5" customHeight="1" x14ac:dyDescent="0.2">
      <c r="C1031"/>
      <c r="D1031"/>
      <c r="E1031"/>
      <c r="F1031"/>
      <c r="G1031"/>
      <c r="H1031"/>
      <c r="I1031" s="47"/>
    </row>
    <row r="1032" spans="3:9" ht="19.5" customHeight="1" x14ac:dyDescent="0.2">
      <c r="C1032"/>
      <c r="D1032"/>
      <c r="E1032"/>
      <c r="F1032"/>
      <c r="G1032"/>
      <c r="H1032"/>
    </row>
    <row r="1033" spans="3:9" ht="19.5" customHeight="1" x14ac:dyDescent="0.2">
      <c r="C1033"/>
      <c r="D1033" s="48"/>
      <c r="E1033" s="48"/>
      <c r="F1033"/>
      <c r="G1033" s="48"/>
      <c r="H1033" s="48"/>
    </row>
    <row r="1034" spans="3:9" ht="19.5" customHeight="1" x14ac:dyDescent="0.2">
      <c r="C1034"/>
      <c r="D1034" s="48"/>
      <c r="E1034" s="48"/>
      <c r="F1034"/>
      <c r="G1034" s="48"/>
      <c r="H1034" s="48"/>
    </row>
    <row r="1035" spans="3:9" ht="19.5" customHeight="1" x14ac:dyDescent="0.2">
      <c r="C1035"/>
      <c r="D1035" s="48"/>
      <c r="E1035" s="48"/>
      <c r="F1035"/>
      <c r="G1035" s="48"/>
      <c r="H1035" s="48"/>
    </row>
    <row r="1036" spans="3:9" ht="19.5" customHeight="1" x14ac:dyDescent="0.2">
      <c r="C1036"/>
      <c r="D1036" s="48"/>
      <c r="E1036" s="48"/>
      <c r="F1036" s="48"/>
      <c r="G1036" s="48"/>
      <c r="H1036" s="48"/>
    </row>
    <row r="1037" spans="3:9" ht="19.5" customHeight="1" x14ac:dyDescent="0.2">
      <c r="C1037"/>
      <c r="D1037" s="48"/>
      <c r="E1037" s="48"/>
      <c r="F1037" s="48"/>
      <c r="G1037" s="48"/>
      <c r="H1037" s="48"/>
    </row>
    <row r="1038" spans="3:9" ht="19.5" customHeight="1" x14ac:dyDescent="0.2">
      <c r="H1038" s="43"/>
    </row>
    <row r="1039" spans="3:9" ht="19.5" customHeight="1" x14ac:dyDescent="0.2">
      <c r="C1039" s="39" t="s">
        <v>169</v>
      </c>
      <c r="D1039" s="40"/>
      <c r="E1039" s="40"/>
      <c r="F1039" s="41"/>
      <c r="G1039" s="41"/>
      <c r="H1039" s="42"/>
    </row>
    <row r="1040" spans="3:9" ht="19.5" customHeight="1" x14ac:dyDescent="0.2">
      <c r="C1040"/>
      <c r="D1040"/>
      <c r="E1040"/>
      <c r="F1040"/>
      <c r="G1040"/>
      <c r="H1040" s="45"/>
    </row>
    <row r="1041" spans="1:9" ht="19.5" customHeight="1" x14ac:dyDescent="0.2">
      <c r="C1041"/>
      <c r="D1041"/>
      <c r="E1041"/>
      <c r="F1041"/>
      <c r="G1041"/>
      <c r="H1041" s="45"/>
    </row>
    <row r="1042" spans="1:9" ht="19.5" customHeight="1" thickBot="1" x14ac:dyDescent="0.25">
      <c r="C1042" s="306" t="str">
        <f>$C$943</f>
        <v>Consolante série 3</v>
      </c>
      <c r="D1042"/>
      <c r="E1042"/>
      <c r="F1042"/>
      <c r="G1042"/>
      <c r="H1042" s="45"/>
    </row>
    <row r="1043" spans="1:9" ht="19.5" customHeight="1" thickBot="1" x14ac:dyDescent="0.25">
      <c r="A1043">
        <f>A1022+1</f>
        <v>54</v>
      </c>
      <c r="C1043" s="307" t="str">
        <f>VLOOKUP(A1043,nom,2,FALSE)</f>
        <v/>
      </c>
      <c r="D1043" s="308">
        <f>Conso!D60</f>
        <v>6</v>
      </c>
      <c r="E1043" s="266">
        <v>1</v>
      </c>
      <c r="F1043" s="266">
        <v>2</v>
      </c>
      <c r="G1043" s="266">
        <v>3</v>
      </c>
      <c r="H1043" s="271" t="s">
        <v>129</v>
      </c>
      <c r="I1043" s="309" t="s">
        <v>130</v>
      </c>
    </row>
    <row r="1044" spans="1:9" ht="19.5" customHeight="1" x14ac:dyDescent="0.2">
      <c r="C1044" s="48"/>
      <c r="D1044" s="572" t="s">
        <v>131</v>
      </c>
      <c r="E1044" s="264"/>
      <c r="F1044" s="264"/>
      <c r="G1044" s="264"/>
      <c r="H1044" s="46"/>
      <c r="I1044" s="310"/>
    </row>
    <row r="1045" spans="1:9" ht="19.5" customHeight="1" x14ac:dyDescent="0.2">
      <c r="C1045"/>
      <c r="D1045" s="572" t="s">
        <v>132</v>
      </c>
      <c r="E1045" s="264"/>
      <c r="F1045" s="264"/>
      <c r="G1045" s="264"/>
      <c r="H1045" s="46"/>
      <c r="I1045" s="311"/>
    </row>
    <row r="1046" spans="1:9" ht="19.5" customHeight="1" thickBot="1" x14ac:dyDescent="0.25">
      <c r="C1046"/>
      <c r="D1046" s="574" t="s">
        <v>133</v>
      </c>
      <c r="E1046" s="265"/>
      <c r="F1046" s="265"/>
      <c r="G1046" s="265"/>
      <c r="H1046" s="272"/>
      <c r="I1046" s="312"/>
    </row>
    <row r="1047" spans="1:9" ht="19.5" customHeight="1" x14ac:dyDescent="0.2">
      <c r="C1047"/>
      <c r="D1047"/>
      <c r="E1047"/>
      <c r="F1047" s="313" t="s">
        <v>129</v>
      </c>
      <c r="G1047"/>
      <c r="H1047"/>
    </row>
    <row r="1048" spans="1:9" ht="19.5" customHeight="1" x14ac:dyDescent="0.2">
      <c r="C1048"/>
      <c r="D1048"/>
      <c r="E1048"/>
      <c r="F1048" s="46"/>
      <c r="G1048"/>
      <c r="H1048"/>
    </row>
    <row r="1049" spans="1:9" ht="19.5" customHeight="1" x14ac:dyDescent="0.2">
      <c r="C1049" s="44"/>
      <c r="D1049" s="44"/>
      <c r="E1049" s="44"/>
      <c r="F1049" s="44"/>
      <c r="G1049" s="44"/>
      <c r="H1049" s="44"/>
      <c r="I1049" s="47"/>
    </row>
    <row r="1050" spans="1:9" ht="19.5" customHeight="1" x14ac:dyDescent="0.2">
      <c r="C1050"/>
      <c r="D1050"/>
      <c r="E1050"/>
      <c r="F1050"/>
      <c r="G1050"/>
      <c r="H1050"/>
      <c r="I1050" s="47"/>
    </row>
    <row r="1051" spans="1:9" ht="19.5" customHeight="1" x14ac:dyDescent="0.2">
      <c r="C1051"/>
      <c r="D1051"/>
      <c r="E1051"/>
      <c r="F1051"/>
      <c r="G1051"/>
      <c r="H1051"/>
      <c r="I1051" s="47"/>
    </row>
    <row r="1052" spans="1:9" ht="19.5" customHeight="1" x14ac:dyDescent="0.2">
      <c r="C1052"/>
      <c r="D1052"/>
      <c r="E1052"/>
      <c r="F1052"/>
      <c r="G1052"/>
      <c r="H1052"/>
      <c r="I1052" s="47"/>
    </row>
    <row r="1053" spans="1:9" ht="19.5" customHeight="1" x14ac:dyDescent="0.2">
      <c r="C1053"/>
      <c r="D1053"/>
      <c r="E1053"/>
      <c r="F1053"/>
      <c r="G1053"/>
      <c r="H1053"/>
    </row>
    <row r="1054" spans="1:9" ht="19.5" customHeight="1" x14ac:dyDescent="0.2">
      <c r="C1054"/>
      <c r="D1054" s="48"/>
      <c r="E1054" s="48"/>
      <c r="F1054"/>
      <c r="G1054" s="48"/>
      <c r="H1054" s="48"/>
    </row>
    <row r="1055" spans="1:9" ht="19.5" customHeight="1" x14ac:dyDescent="0.2">
      <c r="C1055"/>
      <c r="D1055" s="48"/>
      <c r="E1055" s="48"/>
      <c r="F1055"/>
      <c r="G1055" s="48"/>
      <c r="H1055" s="48"/>
    </row>
    <row r="1056" spans="1:9" ht="19.5" customHeight="1" x14ac:dyDescent="0.2">
      <c r="C1056"/>
      <c r="D1056" s="48"/>
      <c r="E1056" s="48"/>
      <c r="F1056"/>
      <c r="G1056" s="48"/>
      <c r="H1056" s="48"/>
    </row>
    <row r="1057" spans="1:9" ht="19.5" customHeight="1" x14ac:dyDescent="0.2">
      <c r="C1057" s="39" t="s">
        <v>169</v>
      </c>
      <c r="D1057" s="40"/>
      <c r="E1057" s="40"/>
      <c r="F1057" s="41"/>
      <c r="G1057" s="41"/>
      <c r="H1057" s="42"/>
    </row>
    <row r="1058" spans="1:9" ht="19.5" customHeight="1" x14ac:dyDescent="0.2">
      <c r="C1058"/>
      <c r="D1058"/>
      <c r="E1058"/>
      <c r="F1058"/>
      <c r="G1058"/>
      <c r="H1058" s="45"/>
    </row>
    <row r="1059" spans="1:9" ht="19.5" customHeight="1" x14ac:dyDescent="0.2">
      <c r="C1059"/>
      <c r="D1059"/>
      <c r="E1059"/>
      <c r="F1059"/>
      <c r="G1059"/>
      <c r="H1059" s="45"/>
    </row>
    <row r="1060" spans="1:9" ht="19.5" customHeight="1" thickBot="1" x14ac:dyDescent="0.25">
      <c r="C1060" s="306" t="str">
        <f>$C$943</f>
        <v>Consolante série 3</v>
      </c>
      <c r="D1060"/>
      <c r="E1060"/>
      <c r="F1060"/>
      <c r="G1060"/>
      <c r="H1060" s="45"/>
    </row>
    <row r="1061" spans="1:9" ht="19.5" customHeight="1" thickBot="1" x14ac:dyDescent="0.25">
      <c r="A1061">
        <f>A1043+1</f>
        <v>55</v>
      </c>
      <c r="C1061" s="307" t="str">
        <f>VLOOKUP(A1061,nom,2,FALSE)</f>
        <v/>
      </c>
      <c r="D1061" s="308">
        <f>Conso!D61</f>
        <v>7</v>
      </c>
      <c r="E1061" s="266">
        <v>1</v>
      </c>
      <c r="F1061" s="266">
        <v>2</v>
      </c>
      <c r="G1061" s="266">
        <v>3</v>
      </c>
      <c r="H1061" s="271" t="s">
        <v>129</v>
      </c>
      <c r="I1061" s="309" t="s">
        <v>130</v>
      </c>
    </row>
    <row r="1062" spans="1:9" ht="19.5" customHeight="1" x14ac:dyDescent="0.2">
      <c r="C1062" s="48"/>
      <c r="D1062" s="572" t="s">
        <v>131</v>
      </c>
      <c r="E1062" s="264"/>
      <c r="F1062" s="264"/>
      <c r="G1062" s="264"/>
      <c r="H1062" s="46"/>
      <c r="I1062" s="310"/>
    </row>
    <row r="1063" spans="1:9" ht="19.5" customHeight="1" x14ac:dyDescent="0.2">
      <c r="C1063"/>
      <c r="D1063" s="572" t="s">
        <v>132</v>
      </c>
      <c r="E1063" s="264"/>
      <c r="F1063" s="264"/>
      <c r="G1063" s="264"/>
      <c r="H1063" s="46"/>
      <c r="I1063" s="311"/>
    </row>
    <row r="1064" spans="1:9" ht="19.5" customHeight="1" thickBot="1" x14ac:dyDescent="0.25">
      <c r="C1064"/>
      <c r="D1064" s="574" t="s">
        <v>133</v>
      </c>
      <c r="E1064" s="265"/>
      <c r="F1064" s="265"/>
      <c r="G1064" s="265"/>
      <c r="H1064" s="272"/>
      <c r="I1064" s="312"/>
    </row>
    <row r="1065" spans="1:9" ht="19.5" customHeight="1" x14ac:dyDescent="0.2">
      <c r="C1065"/>
      <c r="D1065"/>
      <c r="E1065"/>
      <c r="F1065" s="313" t="s">
        <v>129</v>
      </c>
      <c r="G1065"/>
      <c r="H1065"/>
    </row>
    <row r="1066" spans="1:9" ht="19.5" customHeight="1" x14ac:dyDescent="0.2">
      <c r="C1066"/>
      <c r="D1066"/>
      <c r="E1066"/>
      <c r="F1066" s="46"/>
      <c r="G1066"/>
      <c r="H1066"/>
    </row>
    <row r="1067" spans="1:9" ht="19.5" customHeight="1" x14ac:dyDescent="0.2">
      <c r="C1067" s="44"/>
      <c r="D1067" s="44"/>
      <c r="E1067" s="44"/>
      <c r="F1067" s="44"/>
      <c r="G1067" s="44"/>
      <c r="H1067" s="44"/>
      <c r="I1067" s="47"/>
    </row>
    <row r="1068" spans="1:9" ht="19.5" customHeight="1" x14ac:dyDescent="0.2">
      <c r="C1068"/>
      <c r="D1068"/>
      <c r="E1068"/>
      <c r="F1068"/>
      <c r="G1068"/>
      <c r="H1068"/>
      <c r="I1068" s="47"/>
    </row>
    <row r="1069" spans="1:9" ht="19.5" customHeight="1" x14ac:dyDescent="0.2">
      <c r="C1069"/>
      <c r="D1069"/>
      <c r="E1069"/>
      <c r="F1069"/>
      <c r="G1069"/>
      <c r="H1069"/>
      <c r="I1069" s="47"/>
    </row>
    <row r="1070" spans="1:9" ht="19.5" customHeight="1" x14ac:dyDescent="0.2">
      <c r="C1070"/>
      <c r="D1070"/>
      <c r="E1070"/>
      <c r="F1070"/>
      <c r="G1070"/>
      <c r="H1070"/>
      <c r="I1070" s="47"/>
    </row>
    <row r="1071" spans="1:9" ht="19.5" customHeight="1" x14ac:dyDescent="0.2">
      <c r="C1071"/>
      <c r="D1071"/>
      <c r="E1071"/>
      <c r="F1071"/>
      <c r="G1071"/>
      <c r="H1071"/>
    </row>
    <row r="1072" spans="1:9" ht="19.5" customHeight="1" x14ac:dyDescent="0.2">
      <c r="C1072"/>
      <c r="D1072" s="48"/>
      <c r="E1072" s="48"/>
      <c r="F1072"/>
      <c r="G1072" s="48"/>
      <c r="H1072" s="48"/>
    </row>
    <row r="1073" spans="1:9" ht="19.5" customHeight="1" x14ac:dyDescent="0.2">
      <c r="C1073"/>
      <c r="D1073" s="48"/>
      <c r="E1073" s="48"/>
      <c r="F1073"/>
      <c r="G1073" s="48"/>
      <c r="H1073" s="48"/>
    </row>
    <row r="1074" spans="1:9" ht="19.5" customHeight="1" x14ac:dyDescent="0.2">
      <c r="C1074"/>
      <c r="D1074" s="48"/>
      <c r="E1074" s="48"/>
      <c r="F1074"/>
      <c r="G1074" s="48"/>
      <c r="H1074" s="48"/>
    </row>
    <row r="1075" spans="1:9" ht="19.5" customHeight="1" x14ac:dyDescent="0.2">
      <c r="C1075"/>
      <c r="D1075" s="48"/>
      <c r="E1075" s="48"/>
      <c r="F1075" s="48"/>
      <c r="G1075" s="48"/>
      <c r="H1075" s="48"/>
    </row>
    <row r="1076" spans="1:9" ht="19.5" customHeight="1" x14ac:dyDescent="0.2">
      <c r="C1076"/>
      <c r="D1076" s="48"/>
      <c r="E1076" s="48"/>
      <c r="F1076" s="48"/>
      <c r="G1076" s="48"/>
      <c r="H1076" s="48"/>
    </row>
    <row r="1077" spans="1:9" ht="19.5" customHeight="1" x14ac:dyDescent="0.2">
      <c r="H1077" s="43"/>
    </row>
    <row r="1078" spans="1:9" ht="19.5" customHeight="1" x14ac:dyDescent="0.2">
      <c r="C1078" s="39" t="s">
        <v>169</v>
      </c>
      <c r="D1078" s="40"/>
      <c r="E1078" s="40"/>
      <c r="F1078" s="41"/>
      <c r="G1078" s="41"/>
      <c r="H1078" s="42"/>
    </row>
    <row r="1079" spans="1:9" ht="19.5" customHeight="1" x14ac:dyDescent="0.2">
      <c r="C1079"/>
      <c r="D1079"/>
      <c r="E1079"/>
      <c r="F1079"/>
      <c r="G1079"/>
      <c r="H1079" s="45"/>
    </row>
    <row r="1080" spans="1:9" ht="19.5" customHeight="1" x14ac:dyDescent="0.2">
      <c r="C1080"/>
      <c r="D1080"/>
      <c r="E1080"/>
      <c r="F1080"/>
      <c r="G1080"/>
      <c r="H1080" s="45"/>
    </row>
    <row r="1081" spans="1:9" ht="19.5" customHeight="1" thickBot="1" x14ac:dyDescent="0.25">
      <c r="C1081" s="306" t="str">
        <f>$C$943</f>
        <v>Consolante série 3</v>
      </c>
      <c r="D1081"/>
      <c r="E1081"/>
      <c r="F1081"/>
      <c r="G1081"/>
      <c r="H1081" s="45"/>
    </row>
    <row r="1082" spans="1:9" ht="19.5" customHeight="1" thickBot="1" x14ac:dyDescent="0.25">
      <c r="A1082">
        <f>A1061+1</f>
        <v>56</v>
      </c>
      <c r="C1082" s="307" t="str">
        <f>VLOOKUP(A1082,nom,2,FALSE)</f>
        <v/>
      </c>
      <c r="D1082" s="308">
        <f>Conso!D62</f>
        <v>8</v>
      </c>
      <c r="E1082" s="266">
        <v>1</v>
      </c>
      <c r="F1082" s="266">
        <v>2</v>
      </c>
      <c r="G1082" s="266">
        <v>3</v>
      </c>
      <c r="H1082" s="271" t="s">
        <v>129</v>
      </c>
      <c r="I1082" s="309" t="s">
        <v>130</v>
      </c>
    </row>
    <row r="1083" spans="1:9" ht="19.5" customHeight="1" x14ac:dyDescent="0.2">
      <c r="C1083" s="48"/>
      <c r="D1083" s="572" t="s">
        <v>131</v>
      </c>
      <c r="E1083" s="264"/>
      <c r="F1083" s="264"/>
      <c r="G1083" s="264"/>
      <c r="H1083" s="46"/>
      <c r="I1083" s="310"/>
    </row>
    <row r="1084" spans="1:9" ht="19.5" customHeight="1" x14ac:dyDescent="0.2">
      <c r="C1084"/>
      <c r="D1084" s="572" t="s">
        <v>132</v>
      </c>
      <c r="E1084" s="264"/>
      <c r="F1084" s="264"/>
      <c r="G1084" s="264"/>
      <c r="H1084" s="46"/>
      <c r="I1084" s="311"/>
    </row>
    <row r="1085" spans="1:9" ht="19.5" customHeight="1" thickBot="1" x14ac:dyDescent="0.25">
      <c r="C1085"/>
      <c r="D1085" s="574" t="s">
        <v>133</v>
      </c>
      <c r="E1085" s="265"/>
      <c r="F1085" s="265"/>
      <c r="G1085" s="265"/>
      <c r="H1085" s="272"/>
      <c r="I1085" s="312"/>
    </row>
    <row r="1086" spans="1:9" ht="19.5" customHeight="1" x14ac:dyDescent="0.2">
      <c r="C1086"/>
      <c r="D1086"/>
      <c r="E1086"/>
      <c r="F1086" s="313" t="s">
        <v>129</v>
      </c>
      <c r="G1086"/>
      <c r="H1086"/>
    </row>
    <row r="1087" spans="1:9" ht="19.5" customHeight="1" x14ac:dyDescent="0.2">
      <c r="C1087"/>
      <c r="D1087"/>
      <c r="E1087"/>
      <c r="F1087" s="46"/>
      <c r="G1087"/>
      <c r="H1087"/>
    </row>
    <row r="1088" spans="1:9" ht="19.5" customHeight="1" x14ac:dyDescent="0.2">
      <c r="C1088" s="44"/>
      <c r="D1088" s="44"/>
      <c r="E1088" s="44"/>
      <c r="F1088" s="44"/>
      <c r="G1088" s="44"/>
      <c r="H1088" s="44"/>
      <c r="I1088" s="47"/>
    </row>
    <row r="1089" spans="1:9" ht="19.5" customHeight="1" x14ac:dyDescent="0.2">
      <c r="C1089"/>
      <c r="D1089"/>
      <c r="E1089"/>
      <c r="F1089"/>
      <c r="G1089"/>
      <c r="H1089"/>
      <c r="I1089" s="47"/>
    </row>
    <row r="1090" spans="1:9" ht="19.5" customHeight="1" x14ac:dyDescent="0.2">
      <c r="C1090"/>
      <c r="D1090"/>
      <c r="E1090"/>
      <c r="F1090"/>
      <c r="G1090"/>
      <c r="H1090"/>
      <c r="I1090" s="47"/>
    </row>
    <row r="1091" spans="1:9" ht="19.5" customHeight="1" x14ac:dyDescent="0.2">
      <c r="C1091"/>
      <c r="D1091"/>
      <c r="E1091"/>
      <c r="F1091"/>
      <c r="G1091"/>
      <c r="H1091"/>
      <c r="I1091" s="47"/>
    </row>
    <row r="1092" spans="1:9" ht="19.5" customHeight="1" x14ac:dyDescent="0.2">
      <c r="C1092"/>
      <c r="D1092"/>
      <c r="E1092"/>
      <c r="F1092"/>
      <c r="G1092"/>
      <c r="H1092"/>
    </row>
    <row r="1093" spans="1:9" ht="19.5" customHeight="1" x14ac:dyDescent="0.2">
      <c r="C1093"/>
      <c r="D1093" s="48"/>
      <c r="E1093" s="48"/>
      <c r="F1093"/>
      <c r="G1093" s="48"/>
      <c r="H1093" s="48"/>
    </row>
    <row r="1094" spans="1:9" ht="19.5" customHeight="1" x14ac:dyDescent="0.2">
      <c r="C1094"/>
      <c r="D1094" s="48"/>
      <c r="E1094" s="48"/>
      <c r="F1094"/>
      <c r="G1094" s="48"/>
      <c r="H1094" s="48"/>
    </row>
    <row r="1095" spans="1:9" ht="19.5" customHeight="1" x14ac:dyDescent="0.2">
      <c r="C1095"/>
      <c r="D1095" s="48"/>
      <c r="E1095" s="48"/>
      <c r="F1095"/>
      <c r="G1095" s="48"/>
      <c r="H1095" s="48"/>
    </row>
    <row r="1096" spans="1:9" ht="19.5" customHeight="1" x14ac:dyDescent="0.2">
      <c r="C1096" s="39" t="s">
        <v>169</v>
      </c>
      <c r="D1096" s="40"/>
      <c r="E1096" s="40"/>
      <c r="F1096" s="41"/>
      <c r="G1096" s="41"/>
      <c r="H1096" s="42"/>
    </row>
    <row r="1097" spans="1:9" ht="19.5" customHeight="1" x14ac:dyDescent="0.2">
      <c r="C1097"/>
      <c r="D1097"/>
      <c r="E1097"/>
      <c r="F1097"/>
      <c r="G1097"/>
      <c r="H1097" s="45"/>
    </row>
    <row r="1098" spans="1:9" ht="19.5" customHeight="1" x14ac:dyDescent="0.2">
      <c r="C1098"/>
      <c r="D1098"/>
      <c r="E1098"/>
      <c r="F1098"/>
      <c r="G1098"/>
      <c r="H1098" s="45"/>
    </row>
    <row r="1099" spans="1:9" ht="19.5" customHeight="1" thickBot="1" x14ac:dyDescent="0.25">
      <c r="C1099" s="306" t="str">
        <f>$C$943</f>
        <v>Consolante série 3</v>
      </c>
      <c r="D1099"/>
      <c r="E1099"/>
      <c r="F1099"/>
      <c r="G1099"/>
      <c r="H1099" s="45"/>
    </row>
    <row r="1100" spans="1:9" ht="19.5" customHeight="1" thickBot="1" x14ac:dyDescent="0.25">
      <c r="A1100">
        <f>A1082+1</f>
        <v>57</v>
      </c>
      <c r="C1100" s="307" t="str">
        <f>VLOOKUP(A1100,nom,2,FALSE)</f>
        <v/>
      </c>
      <c r="D1100" s="308">
        <f>Conso!D63</f>
        <v>9</v>
      </c>
      <c r="E1100" s="266">
        <v>1</v>
      </c>
      <c r="F1100" s="266">
        <v>2</v>
      </c>
      <c r="G1100" s="266">
        <v>3</v>
      </c>
      <c r="H1100" s="271" t="s">
        <v>129</v>
      </c>
      <c r="I1100" s="309" t="s">
        <v>130</v>
      </c>
    </row>
    <row r="1101" spans="1:9" ht="19.5" customHeight="1" x14ac:dyDescent="0.2">
      <c r="C1101" s="48"/>
      <c r="D1101" s="572" t="s">
        <v>131</v>
      </c>
      <c r="E1101" s="264"/>
      <c r="F1101" s="264"/>
      <c r="G1101" s="264"/>
      <c r="H1101" s="46"/>
      <c r="I1101" s="310"/>
    </row>
    <row r="1102" spans="1:9" ht="19.5" customHeight="1" x14ac:dyDescent="0.2">
      <c r="C1102"/>
      <c r="D1102" s="572" t="s">
        <v>132</v>
      </c>
      <c r="E1102" s="264"/>
      <c r="F1102" s="264"/>
      <c r="G1102" s="264"/>
      <c r="H1102" s="46"/>
      <c r="I1102" s="311"/>
    </row>
    <row r="1103" spans="1:9" ht="19.5" customHeight="1" thickBot="1" x14ac:dyDescent="0.25">
      <c r="C1103"/>
      <c r="D1103" s="574" t="s">
        <v>133</v>
      </c>
      <c r="E1103" s="265"/>
      <c r="F1103" s="265"/>
      <c r="G1103" s="265"/>
      <c r="H1103" s="272"/>
      <c r="I1103" s="312"/>
    </row>
    <row r="1104" spans="1:9" ht="19.5" customHeight="1" x14ac:dyDescent="0.2">
      <c r="C1104"/>
      <c r="D1104"/>
      <c r="E1104"/>
      <c r="F1104" s="313" t="s">
        <v>129</v>
      </c>
      <c r="G1104"/>
      <c r="H1104"/>
    </row>
    <row r="1105" spans="3:9" ht="19.5" customHeight="1" x14ac:dyDescent="0.2">
      <c r="C1105"/>
      <c r="D1105"/>
      <c r="E1105"/>
      <c r="F1105" s="46"/>
      <c r="G1105"/>
      <c r="H1105"/>
    </row>
    <row r="1106" spans="3:9" ht="19.5" customHeight="1" x14ac:dyDescent="0.2">
      <c r="C1106" s="44"/>
      <c r="D1106" s="44"/>
      <c r="E1106" s="44"/>
      <c r="F1106" s="44"/>
      <c r="G1106" s="44"/>
      <c r="H1106" s="44"/>
      <c r="I1106" s="47"/>
    </row>
    <row r="1107" spans="3:9" ht="19.5" customHeight="1" x14ac:dyDescent="0.2">
      <c r="C1107"/>
      <c r="D1107"/>
      <c r="E1107"/>
      <c r="F1107"/>
      <c r="G1107"/>
      <c r="H1107"/>
      <c r="I1107" s="47"/>
    </row>
    <row r="1108" spans="3:9" ht="19.5" customHeight="1" x14ac:dyDescent="0.2">
      <c r="C1108"/>
      <c r="D1108"/>
      <c r="E1108"/>
      <c r="F1108"/>
      <c r="G1108"/>
      <c r="H1108"/>
      <c r="I1108" s="47"/>
    </row>
    <row r="1109" spans="3:9" ht="19.5" customHeight="1" x14ac:dyDescent="0.2">
      <c r="C1109"/>
      <c r="D1109"/>
      <c r="E1109"/>
      <c r="F1109"/>
      <c r="G1109"/>
      <c r="H1109"/>
      <c r="I1109" s="47"/>
    </row>
    <row r="1110" spans="3:9" ht="19.5" customHeight="1" x14ac:dyDescent="0.2">
      <c r="C1110"/>
      <c r="D1110"/>
      <c r="E1110"/>
      <c r="F1110"/>
      <c r="G1110"/>
      <c r="H1110"/>
    </row>
    <row r="1111" spans="3:9" ht="19.5" customHeight="1" x14ac:dyDescent="0.2">
      <c r="C1111"/>
      <c r="D1111" s="48"/>
      <c r="E1111" s="48"/>
      <c r="F1111"/>
      <c r="G1111" s="48"/>
      <c r="H1111" s="48"/>
    </row>
    <row r="1112" spans="3:9" ht="19.5" customHeight="1" x14ac:dyDescent="0.2">
      <c r="C1112"/>
      <c r="D1112" s="48"/>
      <c r="E1112" s="48"/>
      <c r="F1112"/>
      <c r="G1112" s="48"/>
      <c r="H1112" s="48"/>
    </row>
    <row r="1113" spans="3:9" ht="19.5" customHeight="1" x14ac:dyDescent="0.2">
      <c r="C1113"/>
      <c r="D1113" s="48"/>
      <c r="E1113" s="48"/>
      <c r="F1113"/>
      <c r="G1113" s="48"/>
      <c r="H1113" s="48"/>
    </row>
    <row r="1114" spans="3:9" ht="19.5" customHeight="1" x14ac:dyDescent="0.2">
      <c r="C1114"/>
      <c r="D1114" s="48"/>
      <c r="E1114" s="48"/>
      <c r="F1114"/>
      <c r="G1114" s="48"/>
      <c r="H1114" s="48"/>
    </row>
    <row r="1115" spans="3:9" ht="19.5" customHeight="1" x14ac:dyDescent="0.2">
      <c r="C1115"/>
      <c r="D1115" s="48"/>
      <c r="E1115" s="48"/>
      <c r="F1115" s="48"/>
      <c r="G1115" s="48"/>
      <c r="H1115" s="48"/>
    </row>
    <row r="1116" spans="3:9" ht="19.5" customHeight="1" x14ac:dyDescent="0.2">
      <c r="H1116" s="43"/>
    </row>
    <row r="1117" spans="3:9" ht="19.5" customHeight="1" x14ac:dyDescent="0.2">
      <c r="C1117" s="39" t="s">
        <v>169</v>
      </c>
      <c r="D1117" s="40"/>
      <c r="E1117" s="40"/>
      <c r="F1117" s="41"/>
      <c r="G1117" s="41"/>
      <c r="H1117" s="42"/>
    </row>
    <row r="1118" spans="3:9" ht="19.5" customHeight="1" x14ac:dyDescent="0.2">
      <c r="C1118"/>
      <c r="D1118"/>
      <c r="E1118"/>
      <c r="F1118"/>
      <c r="G1118"/>
      <c r="H1118" s="45"/>
    </row>
    <row r="1119" spans="3:9" ht="19.5" customHeight="1" x14ac:dyDescent="0.2">
      <c r="C1119"/>
      <c r="D1119"/>
      <c r="E1119"/>
      <c r="F1119"/>
      <c r="G1119"/>
      <c r="H1119" s="45"/>
    </row>
    <row r="1120" spans="3:9" ht="19.5" customHeight="1" thickBot="1" x14ac:dyDescent="0.25">
      <c r="C1120" s="306" t="str">
        <f>$C$943</f>
        <v>Consolante série 3</v>
      </c>
      <c r="D1120"/>
      <c r="E1120"/>
      <c r="F1120"/>
      <c r="G1120"/>
      <c r="H1120" s="45"/>
    </row>
    <row r="1121" spans="1:9" ht="19.5" customHeight="1" thickBot="1" x14ac:dyDescent="0.25">
      <c r="A1121">
        <f>A1100+1</f>
        <v>58</v>
      </c>
      <c r="C1121" s="307" t="str">
        <f>VLOOKUP(A1121,nom,2,FALSE)</f>
        <v/>
      </c>
      <c r="D1121" s="308">
        <f>Conso!D64</f>
        <v>10</v>
      </c>
      <c r="E1121" s="266">
        <v>1</v>
      </c>
      <c r="F1121" s="266">
        <v>2</v>
      </c>
      <c r="G1121" s="266">
        <v>3</v>
      </c>
      <c r="H1121" s="271" t="s">
        <v>129</v>
      </c>
      <c r="I1121" s="309" t="s">
        <v>130</v>
      </c>
    </row>
    <row r="1122" spans="1:9" ht="19.5" customHeight="1" x14ac:dyDescent="0.2">
      <c r="C1122" s="48"/>
      <c r="D1122" s="572" t="s">
        <v>131</v>
      </c>
      <c r="E1122" s="264"/>
      <c r="F1122" s="264"/>
      <c r="G1122" s="264"/>
      <c r="H1122" s="46"/>
      <c r="I1122" s="310"/>
    </row>
    <row r="1123" spans="1:9" ht="19.5" customHeight="1" x14ac:dyDescent="0.2">
      <c r="C1123"/>
      <c r="D1123" s="572" t="s">
        <v>132</v>
      </c>
      <c r="E1123" s="264"/>
      <c r="F1123" s="264"/>
      <c r="G1123" s="264"/>
      <c r="H1123" s="46"/>
      <c r="I1123" s="311"/>
    </row>
    <row r="1124" spans="1:9" ht="19.5" customHeight="1" thickBot="1" x14ac:dyDescent="0.25">
      <c r="C1124"/>
      <c r="D1124" s="574" t="s">
        <v>133</v>
      </c>
      <c r="E1124" s="265"/>
      <c r="F1124" s="265"/>
      <c r="G1124" s="265"/>
      <c r="H1124" s="272"/>
      <c r="I1124" s="312"/>
    </row>
    <row r="1125" spans="1:9" ht="19.5" customHeight="1" x14ac:dyDescent="0.2">
      <c r="C1125"/>
      <c r="D1125"/>
      <c r="E1125"/>
      <c r="F1125" s="313" t="s">
        <v>129</v>
      </c>
      <c r="G1125"/>
      <c r="H1125"/>
    </row>
    <row r="1126" spans="1:9" ht="19.5" customHeight="1" x14ac:dyDescent="0.2">
      <c r="C1126"/>
      <c r="D1126"/>
      <c r="E1126"/>
      <c r="F1126" s="46"/>
      <c r="G1126"/>
      <c r="H1126"/>
    </row>
    <row r="1127" spans="1:9" ht="19.5" customHeight="1" x14ac:dyDescent="0.2">
      <c r="C1127" s="44"/>
      <c r="D1127" s="44"/>
      <c r="E1127" s="44"/>
      <c r="F1127" s="44"/>
      <c r="G1127" s="44"/>
      <c r="H1127" s="44"/>
      <c r="I1127" s="47"/>
    </row>
    <row r="1128" spans="1:9" ht="19.5" customHeight="1" x14ac:dyDescent="0.2">
      <c r="C1128"/>
      <c r="D1128"/>
      <c r="E1128"/>
      <c r="F1128"/>
      <c r="G1128"/>
      <c r="H1128"/>
      <c r="I1128" s="47"/>
    </row>
    <row r="1129" spans="1:9" ht="19.5" customHeight="1" x14ac:dyDescent="0.2">
      <c r="C1129"/>
      <c r="D1129"/>
      <c r="E1129"/>
      <c r="F1129"/>
      <c r="G1129"/>
      <c r="H1129"/>
      <c r="I1129" s="47"/>
    </row>
    <row r="1130" spans="1:9" ht="19.5" customHeight="1" x14ac:dyDescent="0.2">
      <c r="C1130"/>
      <c r="D1130"/>
      <c r="E1130"/>
      <c r="F1130"/>
      <c r="G1130"/>
      <c r="H1130"/>
      <c r="I1130" s="47"/>
    </row>
    <row r="1131" spans="1:9" ht="19.5" customHeight="1" x14ac:dyDescent="0.2">
      <c r="C1131"/>
      <c r="D1131"/>
      <c r="E1131"/>
      <c r="F1131"/>
      <c r="G1131"/>
      <c r="H1131"/>
    </row>
    <row r="1132" spans="1:9" ht="19.5" customHeight="1" x14ac:dyDescent="0.2">
      <c r="C1132"/>
      <c r="D1132" s="48"/>
      <c r="E1132" s="48"/>
      <c r="F1132"/>
      <c r="G1132" s="48"/>
      <c r="H1132" s="48"/>
    </row>
    <row r="1133" spans="1:9" ht="19.5" customHeight="1" x14ac:dyDescent="0.2">
      <c r="C1133"/>
      <c r="D1133" s="48"/>
      <c r="E1133" s="48"/>
      <c r="F1133"/>
      <c r="G1133" s="48"/>
      <c r="H1133" s="48"/>
    </row>
    <row r="1134" spans="1:9" ht="19.5" customHeight="1" x14ac:dyDescent="0.2">
      <c r="C1134"/>
      <c r="D1134" s="48"/>
      <c r="E1134" s="48"/>
      <c r="F1134"/>
      <c r="G1134" s="48"/>
      <c r="H1134" s="48"/>
    </row>
    <row r="1135" spans="1:9" ht="19.5" customHeight="1" x14ac:dyDescent="0.2">
      <c r="C1135" s="39" t="s">
        <v>169</v>
      </c>
      <c r="D1135" s="40"/>
      <c r="E1135" s="40"/>
      <c r="F1135" s="41"/>
      <c r="G1135" s="41"/>
      <c r="H1135" s="42"/>
    </row>
    <row r="1136" spans="1:9" ht="19.5" customHeight="1" x14ac:dyDescent="0.2">
      <c r="C1136"/>
      <c r="D1136"/>
      <c r="E1136"/>
      <c r="F1136"/>
      <c r="G1136"/>
      <c r="H1136" s="45"/>
    </row>
    <row r="1137" spans="1:9" ht="19.5" customHeight="1" x14ac:dyDescent="0.2">
      <c r="C1137"/>
      <c r="D1137"/>
      <c r="E1137"/>
      <c r="F1137"/>
      <c r="G1137"/>
      <c r="H1137" s="45"/>
    </row>
    <row r="1138" spans="1:9" ht="19.5" customHeight="1" thickBot="1" x14ac:dyDescent="0.25">
      <c r="C1138" s="306" t="str">
        <f>$C$943</f>
        <v>Consolante série 3</v>
      </c>
      <c r="D1138"/>
      <c r="E1138"/>
      <c r="F1138"/>
      <c r="G1138"/>
      <c r="H1138" s="45"/>
    </row>
    <row r="1139" spans="1:9" ht="19.5" customHeight="1" thickBot="1" x14ac:dyDescent="0.25">
      <c r="A1139">
        <f>A1121+1</f>
        <v>59</v>
      </c>
      <c r="C1139" s="307" t="str">
        <f>VLOOKUP(A1139,nom,2,FALSE)</f>
        <v/>
      </c>
      <c r="D1139" s="308">
        <f>Conso!D65</f>
        <v>11</v>
      </c>
      <c r="E1139" s="266">
        <v>1</v>
      </c>
      <c r="F1139" s="266">
        <v>2</v>
      </c>
      <c r="G1139" s="266">
        <v>3</v>
      </c>
      <c r="H1139" s="271" t="s">
        <v>129</v>
      </c>
      <c r="I1139" s="309" t="s">
        <v>130</v>
      </c>
    </row>
    <row r="1140" spans="1:9" ht="19.5" customHeight="1" x14ac:dyDescent="0.2">
      <c r="C1140" s="48"/>
      <c r="D1140" s="572" t="s">
        <v>131</v>
      </c>
      <c r="E1140" s="264"/>
      <c r="F1140" s="264"/>
      <c r="G1140" s="264"/>
      <c r="H1140" s="46"/>
      <c r="I1140" s="310"/>
    </row>
    <row r="1141" spans="1:9" ht="19.5" customHeight="1" x14ac:dyDescent="0.2">
      <c r="C1141"/>
      <c r="D1141" s="572" t="s">
        <v>132</v>
      </c>
      <c r="E1141" s="264"/>
      <c r="F1141" s="264"/>
      <c r="G1141" s="264"/>
      <c r="H1141" s="46"/>
      <c r="I1141" s="311"/>
    </row>
    <row r="1142" spans="1:9" ht="19.5" customHeight="1" thickBot="1" x14ac:dyDescent="0.25">
      <c r="C1142"/>
      <c r="D1142" s="574" t="s">
        <v>133</v>
      </c>
      <c r="E1142" s="265"/>
      <c r="F1142" s="265"/>
      <c r="G1142" s="265"/>
      <c r="H1142" s="272"/>
      <c r="I1142" s="312"/>
    </row>
    <row r="1143" spans="1:9" ht="19.5" customHeight="1" x14ac:dyDescent="0.2">
      <c r="C1143"/>
      <c r="D1143"/>
      <c r="E1143"/>
      <c r="F1143" s="313" t="s">
        <v>129</v>
      </c>
      <c r="G1143"/>
      <c r="H1143"/>
    </row>
    <row r="1144" spans="1:9" ht="19.5" customHeight="1" x14ac:dyDescent="0.2">
      <c r="C1144"/>
      <c r="D1144"/>
      <c r="E1144"/>
      <c r="F1144" s="46"/>
      <c r="G1144"/>
      <c r="H1144"/>
    </row>
    <row r="1145" spans="1:9" ht="19.5" customHeight="1" x14ac:dyDescent="0.2">
      <c r="C1145" s="44"/>
      <c r="D1145" s="44"/>
      <c r="E1145" s="44"/>
      <c r="F1145" s="44"/>
      <c r="G1145" s="44"/>
      <c r="H1145" s="44"/>
      <c r="I1145" s="47"/>
    </row>
    <row r="1146" spans="1:9" ht="19.5" customHeight="1" x14ac:dyDescent="0.2">
      <c r="C1146"/>
      <c r="D1146"/>
      <c r="E1146"/>
      <c r="F1146"/>
      <c r="G1146"/>
      <c r="H1146"/>
      <c r="I1146" s="47"/>
    </row>
    <row r="1147" spans="1:9" ht="19.5" customHeight="1" x14ac:dyDescent="0.2">
      <c r="C1147"/>
      <c r="D1147"/>
      <c r="E1147"/>
      <c r="F1147"/>
      <c r="G1147"/>
      <c r="H1147"/>
      <c r="I1147" s="47"/>
    </row>
    <row r="1148" spans="1:9" ht="19.5" customHeight="1" x14ac:dyDescent="0.2">
      <c r="C1148"/>
      <c r="D1148"/>
      <c r="E1148"/>
      <c r="F1148"/>
      <c r="G1148"/>
      <c r="H1148"/>
      <c r="I1148" s="47"/>
    </row>
    <row r="1149" spans="1:9" ht="19.5" customHeight="1" x14ac:dyDescent="0.2">
      <c r="C1149"/>
      <c r="D1149"/>
      <c r="E1149"/>
      <c r="F1149"/>
      <c r="G1149"/>
      <c r="H1149"/>
    </row>
    <row r="1150" spans="1:9" ht="19.5" customHeight="1" x14ac:dyDescent="0.2">
      <c r="C1150"/>
      <c r="D1150" s="48"/>
      <c r="E1150" s="48"/>
      <c r="F1150"/>
      <c r="G1150" s="48"/>
      <c r="H1150" s="48"/>
    </row>
    <row r="1151" spans="1:9" ht="19.5" customHeight="1" x14ac:dyDescent="0.2">
      <c r="C1151"/>
      <c r="D1151" s="48"/>
      <c r="E1151" s="48"/>
      <c r="F1151"/>
      <c r="G1151" s="48"/>
      <c r="H1151" s="48"/>
    </row>
    <row r="1152" spans="1:9" ht="19.5" customHeight="1" x14ac:dyDescent="0.2">
      <c r="C1152"/>
      <c r="D1152" s="48"/>
      <c r="E1152" s="48"/>
      <c r="F1152"/>
      <c r="G1152" s="48"/>
      <c r="H1152" s="48"/>
    </row>
    <row r="1153" spans="1:9" ht="19.5" customHeight="1" x14ac:dyDescent="0.2">
      <c r="C1153"/>
      <c r="D1153" s="48"/>
      <c r="E1153" s="48"/>
      <c r="F1153" s="48"/>
      <c r="G1153" s="48"/>
      <c r="H1153" s="48"/>
    </row>
    <row r="1154" spans="1:9" ht="19.5" customHeight="1" x14ac:dyDescent="0.2">
      <c r="C1154"/>
      <c r="D1154" s="48"/>
      <c r="E1154" s="48"/>
      <c r="F1154" s="48"/>
      <c r="G1154" s="48"/>
      <c r="H1154" s="48"/>
    </row>
    <row r="1155" spans="1:9" ht="19.5" customHeight="1" x14ac:dyDescent="0.2">
      <c r="H1155" s="43"/>
    </row>
    <row r="1156" spans="1:9" ht="19.5" customHeight="1" x14ac:dyDescent="0.2">
      <c r="C1156" s="39" t="s">
        <v>169</v>
      </c>
      <c r="D1156" s="40"/>
      <c r="E1156" s="40"/>
      <c r="F1156" s="41"/>
      <c r="G1156" s="41"/>
      <c r="H1156" s="42"/>
    </row>
    <row r="1157" spans="1:9" ht="19.5" customHeight="1" x14ac:dyDescent="0.2">
      <c r="C1157"/>
      <c r="D1157"/>
      <c r="E1157"/>
      <c r="F1157"/>
      <c r="G1157"/>
      <c r="H1157" s="45"/>
    </row>
    <row r="1158" spans="1:9" ht="19.5" customHeight="1" x14ac:dyDescent="0.2">
      <c r="C1158"/>
      <c r="D1158"/>
      <c r="E1158"/>
      <c r="F1158"/>
      <c r="G1158"/>
      <c r="H1158" s="45"/>
    </row>
    <row r="1159" spans="1:9" ht="19.5" customHeight="1" thickBot="1" x14ac:dyDescent="0.25">
      <c r="C1159" s="306" t="str">
        <f>$C$943</f>
        <v>Consolante série 3</v>
      </c>
      <c r="D1159"/>
      <c r="E1159"/>
      <c r="F1159"/>
      <c r="G1159"/>
      <c r="H1159" s="45"/>
    </row>
    <row r="1160" spans="1:9" ht="19.5" customHeight="1" thickBot="1" x14ac:dyDescent="0.25">
      <c r="A1160">
        <f>A1139+1</f>
        <v>60</v>
      </c>
      <c r="C1160" s="307" t="str">
        <f>VLOOKUP(A1160,nom,2,FALSE)</f>
        <v/>
      </c>
      <c r="D1160" s="308">
        <f>Conso!D66</f>
        <v>12</v>
      </c>
      <c r="E1160" s="266">
        <v>1</v>
      </c>
      <c r="F1160" s="266">
        <v>2</v>
      </c>
      <c r="G1160" s="266">
        <v>3</v>
      </c>
      <c r="H1160" s="271" t="s">
        <v>129</v>
      </c>
      <c r="I1160" s="309" t="s">
        <v>130</v>
      </c>
    </row>
    <row r="1161" spans="1:9" ht="19.5" customHeight="1" x14ac:dyDescent="0.2">
      <c r="C1161" s="48"/>
      <c r="D1161" s="572" t="s">
        <v>131</v>
      </c>
      <c r="E1161" s="264"/>
      <c r="F1161" s="264"/>
      <c r="G1161" s="264"/>
      <c r="H1161" s="46"/>
      <c r="I1161" s="310"/>
    </row>
    <row r="1162" spans="1:9" ht="19.5" customHeight="1" x14ac:dyDescent="0.2">
      <c r="C1162"/>
      <c r="D1162" s="572" t="s">
        <v>132</v>
      </c>
      <c r="E1162" s="264"/>
      <c r="F1162" s="264"/>
      <c r="G1162" s="264"/>
      <c r="H1162" s="46"/>
      <c r="I1162" s="311"/>
    </row>
    <row r="1163" spans="1:9" ht="19.5" customHeight="1" thickBot="1" x14ac:dyDescent="0.25">
      <c r="C1163"/>
      <c r="D1163" s="574" t="s">
        <v>133</v>
      </c>
      <c r="E1163" s="265"/>
      <c r="F1163" s="265"/>
      <c r="G1163" s="265"/>
      <c r="H1163" s="272"/>
      <c r="I1163" s="312"/>
    </row>
    <row r="1164" spans="1:9" ht="19.5" customHeight="1" x14ac:dyDescent="0.2">
      <c r="C1164"/>
      <c r="D1164"/>
      <c r="E1164"/>
      <c r="F1164" s="313" t="s">
        <v>129</v>
      </c>
      <c r="G1164"/>
      <c r="H1164"/>
    </row>
    <row r="1165" spans="1:9" ht="19.5" customHeight="1" x14ac:dyDescent="0.2">
      <c r="C1165"/>
      <c r="D1165"/>
      <c r="E1165"/>
      <c r="F1165" s="46"/>
      <c r="G1165"/>
      <c r="H1165"/>
    </row>
    <row r="1166" spans="1:9" ht="19.5" customHeight="1" x14ac:dyDescent="0.2">
      <c r="C1166" s="44"/>
      <c r="D1166" s="44"/>
      <c r="E1166" s="44"/>
      <c r="F1166" s="44"/>
      <c r="G1166" s="44"/>
      <c r="H1166" s="44"/>
      <c r="I1166" s="47"/>
    </row>
    <row r="1167" spans="1:9" ht="19.5" customHeight="1" x14ac:dyDescent="0.2">
      <c r="C1167"/>
      <c r="D1167"/>
      <c r="E1167"/>
      <c r="F1167"/>
      <c r="G1167"/>
      <c r="H1167"/>
      <c r="I1167" s="47"/>
    </row>
    <row r="1168" spans="1:9" ht="19.5" customHeight="1" x14ac:dyDescent="0.2">
      <c r="C1168"/>
      <c r="D1168"/>
      <c r="E1168"/>
      <c r="F1168"/>
      <c r="G1168"/>
      <c r="H1168"/>
      <c r="I1168" s="47"/>
    </row>
    <row r="1169" spans="1:9" ht="19.5" customHeight="1" x14ac:dyDescent="0.2">
      <c r="C1169"/>
      <c r="D1169"/>
      <c r="E1169"/>
      <c r="F1169"/>
      <c r="G1169"/>
      <c r="H1169"/>
      <c r="I1169" s="47"/>
    </row>
    <row r="1170" spans="1:9" ht="19.5" customHeight="1" x14ac:dyDescent="0.2">
      <c r="C1170"/>
      <c r="D1170"/>
      <c r="E1170"/>
      <c r="F1170"/>
      <c r="G1170"/>
      <c r="H1170"/>
    </row>
    <row r="1171" spans="1:9" ht="19.5" customHeight="1" x14ac:dyDescent="0.2">
      <c r="C1171"/>
      <c r="D1171" s="48"/>
      <c r="E1171" s="48"/>
      <c r="F1171"/>
      <c r="G1171" s="48"/>
      <c r="H1171" s="48"/>
    </row>
    <row r="1172" spans="1:9" ht="19.5" customHeight="1" x14ac:dyDescent="0.2">
      <c r="C1172"/>
      <c r="D1172" s="48"/>
      <c r="E1172" s="48"/>
      <c r="F1172"/>
      <c r="G1172" s="48"/>
      <c r="H1172" s="48"/>
    </row>
    <row r="1173" spans="1:9" ht="19.5" customHeight="1" x14ac:dyDescent="0.2">
      <c r="C1173"/>
      <c r="D1173" s="48"/>
      <c r="E1173" s="48"/>
      <c r="F1173"/>
      <c r="G1173" s="48"/>
      <c r="H1173" s="48"/>
    </row>
    <row r="1174" spans="1:9" ht="19.5" customHeight="1" x14ac:dyDescent="0.2">
      <c r="C1174" s="39" t="s">
        <v>169</v>
      </c>
      <c r="D1174" s="40"/>
      <c r="E1174" s="40"/>
      <c r="F1174" s="41"/>
      <c r="G1174" s="41"/>
      <c r="H1174" s="42"/>
    </row>
    <row r="1175" spans="1:9" ht="19.5" customHeight="1" x14ac:dyDescent="0.2">
      <c r="C1175"/>
      <c r="D1175"/>
      <c r="E1175"/>
      <c r="F1175"/>
      <c r="G1175"/>
      <c r="H1175" s="45"/>
    </row>
    <row r="1176" spans="1:9" ht="19.5" customHeight="1" x14ac:dyDescent="0.2">
      <c r="C1176"/>
      <c r="D1176"/>
      <c r="E1176"/>
      <c r="F1176"/>
      <c r="G1176"/>
      <c r="H1176" s="45"/>
    </row>
    <row r="1177" spans="1:9" ht="19.5" customHeight="1" thickBot="1" x14ac:dyDescent="0.25">
      <c r="C1177" s="306" t="str">
        <f>$C$943</f>
        <v>Consolante série 3</v>
      </c>
      <c r="D1177"/>
      <c r="E1177"/>
      <c r="F1177"/>
      <c r="G1177"/>
      <c r="H1177" s="45"/>
    </row>
    <row r="1178" spans="1:9" ht="19.5" customHeight="1" thickBot="1" x14ac:dyDescent="0.25">
      <c r="A1178">
        <f>A1160+1</f>
        <v>61</v>
      </c>
      <c r="C1178" s="307" t="str">
        <f>VLOOKUP(A1178,nom,2,FALSE)</f>
        <v/>
      </c>
      <c r="D1178" s="308">
        <f>Conso!D67</f>
        <v>13</v>
      </c>
      <c r="E1178" s="266">
        <v>1</v>
      </c>
      <c r="F1178" s="266">
        <v>2</v>
      </c>
      <c r="G1178" s="266">
        <v>3</v>
      </c>
      <c r="H1178" s="271" t="s">
        <v>129</v>
      </c>
      <c r="I1178" s="309" t="s">
        <v>130</v>
      </c>
    </row>
    <row r="1179" spans="1:9" ht="19.5" customHeight="1" x14ac:dyDescent="0.2">
      <c r="C1179" s="48"/>
      <c r="D1179" s="572" t="s">
        <v>131</v>
      </c>
      <c r="E1179" s="264"/>
      <c r="F1179" s="264"/>
      <c r="G1179" s="264"/>
      <c r="H1179" s="46"/>
      <c r="I1179" s="310"/>
    </row>
    <row r="1180" spans="1:9" ht="19.5" customHeight="1" x14ac:dyDescent="0.2">
      <c r="C1180"/>
      <c r="D1180" s="572" t="s">
        <v>132</v>
      </c>
      <c r="E1180" s="264"/>
      <c r="F1180" s="264"/>
      <c r="G1180" s="264"/>
      <c r="H1180" s="46"/>
      <c r="I1180" s="311"/>
    </row>
    <row r="1181" spans="1:9" ht="19.5" customHeight="1" thickBot="1" x14ac:dyDescent="0.25">
      <c r="C1181"/>
      <c r="D1181" s="574" t="s">
        <v>133</v>
      </c>
      <c r="E1181" s="265"/>
      <c r="F1181" s="265"/>
      <c r="G1181" s="265"/>
      <c r="H1181" s="272"/>
      <c r="I1181" s="312"/>
    </row>
    <row r="1182" spans="1:9" ht="19.5" customHeight="1" x14ac:dyDescent="0.2">
      <c r="C1182"/>
      <c r="D1182"/>
      <c r="E1182"/>
      <c r="F1182" s="313" t="s">
        <v>129</v>
      </c>
      <c r="G1182"/>
      <c r="H1182"/>
    </row>
    <row r="1183" spans="1:9" ht="19.5" customHeight="1" x14ac:dyDescent="0.2">
      <c r="C1183"/>
      <c r="D1183"/>
      <c r="E1183"/>
      <c r="F1183" s="46"/>
      <c r="G1183"/>
      <c r="H1183"/>
    </row>
    <row r="1184" spans="1:9" ht="19.5" customHeight="1" x14ac:dyDescent="0.2">
      <c r="C1184" s="44"/>
      <c r="D1184" s="44"/>
      <c r="E1184" s="44"/>
      <c r="F1184" s="44"/>
      <c r="G1184" s="44"/>
      <c r="H1184" s="44"/>
      <c r="I1184" s="47"/>
    </row>
    <row r="1185" spans="1:9" ht="19.5" customHeight="1" x14ac:dyDescent="0.2">
      <c r="C1185"/>
      <c r="D1185"/>
      <c r="E1185"/>
      <c r="F1185"/>
      <c r="G1185"/>
      <c r="H1185"/>
      <c r="I1185" s="47"/>
    </row>
    <row r="1186" spans="1:9" ht="19.5" customHeight="1" x14ac:dyDescent="0.2">
      <c r="C1186"/>
      <c r="D1186"/>
      <c r="E1186"/>
      <c r="F1186"/>
      <c r="G1186"/>
      <c r="H1186"/>
      <c r="I1186" s="47"/>
    </row>
    <row r="1187" spans="1:9" ht="19.5" customHeight="1" x14ac:dyDescent="0.2">
      <c r="C1187"/>
      <c r="D1187"/>
      <c r="E1187"/>
      <c r="F1187"/>
      <c r="G1187"/>
      <c r="H1187"/>
      <c r="I1187" s="47"/>
    </row>
    <row r="1188" spans="1:9" ht="19.5" customHeight="1" x14ac:dyDescent="0.2">
      <c r="C1188"/>
      <c r="D1188"/>
      <c r="E1188"/>
      <c r="F1188"/>
      <c r="G1188"/>
      <c r="H1188"/>
    </row>
    <row r="1189" spans="1:9" ht="19.5" customHeight="1" x14ac:dyDescent="0.2">
      <c r="C1189"/>
      <c r="D1189" s="48"/>
      <c r="E1189" s="48"/>
      <c r="F1189"/>
      <c r="G1189" s="48"/>
      <c r="H1189" s="48"/>
    </row>
    <row r="1190" spans="1:9" ht="19.5" customHeight="1" x14ac:dyDescent="0.2">
      <c r="C1190"/>
      <c r="D1190" s="48"/>
      <c r="E1190" s="48"/>
      <c r="F1190"/>
      <c r="G1190" s="48"/>
      <c r="H1190" s="48"/>
    </row>
    <row r="1191" spans="1:9" ht="19.5" customHeight="1" x14ac:dyDescent="0.2">
      <c r="C1191"/>
      <c r="D1191" s="48"/>
      <c r="E1191" s="48"/>
      <c r="F1191"/>
      <c r="G1191" s="48"/>
      <c r="H1191" s="48"/>
    </row>
    <row r="1192" spans="1:9" ht="19.5" customHeight="1" x14ac:dyDescent="0.2">
      <c r="C1192"/>
      <c r="D1192" s="48"/>
      <c r="E1192" s="48"/>
      <c r="F1192" s="48"/>
      <c r="G1192" s="48"/>
      <c r="H1192" s="48"/>
    </row>
    <row r="1193" spans="1:9" ht="19.5" customHeight="1" x14ac:dyDescent="0.2">
      <c r="C1193"/>
      <c r="D1193" s="48"/>
      <c r="E1193" s="48"/>
      <c r="F1193" s="48"/>
      <c r="G1193" s="48"/>
      <c r="H1193" s="48"/>
    </row>
    <row r="1194" spans="1:9" ht="19.5" customHeight="1" x14ac:dyDescent="0.2">
      <c r="H1194" s="43"/>
    </row>
    <row r="1195" spans="1:9" ht="19.5" customHeight="1" x14ac:dyDescent="0.2">
      <c r="C1195" s="39" t="s">
        <v>169</v>
      </c>
      <c r="D1195" s="40"/>
      <c r="E1195" s="40"/>
      <c r="F1195" s="41"/>
      <c r="G1195" s="41"/>
      <c r="H1195" s="42"/>
    </row>
    <row r="1196" spans="1:9" ht="19.5" customHeight="1" x14ac:dyDescent="0.2">
      <c r="C1196"/>
      <c r="D1196"/>
      <c r="E1196"/>
      <c r="F1196"/>
      <c r="G1196"/>
      <c r="H1196" s="45"/>
    </row>
    <row r="1197" spans="1:9" ht="19.5" customHeight="1" x14ac:dyDescent="0.2">
      <c r="C1197"/>
      <c r="D1197"/>
      <c r="E1197"/>
      <c r="F1197"/>
      <c r="G1197"/>
      <c r="H1197" s="45"/>
    </row>
    <row r="1198" spans="1:9" ht="19.5" customHeight="1" thickBot="1" x14ac:dyDescent="0.25">
      <c r="C1198" s="306" t="s">
        <v>171</v>
      </c>
      <c r="D1198"/>
      <c r="E1198"/>
      <c r="F1198"/>
      <c r="G1198"/>
      <c r="H1198" s="45"/>
    </row>
    <row r="1199" spans="1:9" ht="19.5" customHeight="1" thickBot="1" x14ac:dyDescent="0.25">
      <c r="A1199">
        <f>A1178+1</f>
        <v>62</v>
      </c>
      <c r="C1199" s="307" t="str">
        <f>VLOOKUP(A1199,nom,2,FALSE)</f>
        <v/>
      </c>
      <c r="D1199" s="308">
        <f>Conso!D68</f>
        <v>14</v>
      </c>
      <c r="E1199" s="266">
        <v>1</v>
      </c>
      <c r="F1199" s="266">
        <v>2</v>
      </c>
      <c r="G1199" s="266">
        <v>3</v>
      </c>
      <c r="H1199" s="271" t="s">
        <v>129</v>
      </c>
      <c r="I1199" s="309" t="s">
        <v>130</v>
      </c>
    </row>
    <row r="1200" spans="1:9" ht="19.5" customHeight="1" x14ac:dyDescent="0.2">
      <c r="C1200" s="48"/>
      <c r="D1200" s="572" t="s">
        <v>131</v>
      </c>
      <c r="E1200" s="264"/>
      <c r="F1200" s="264"/>
      <c r="G1200" s="264"/>
      <c r="H1200" s="46"/>
      <c r="I1200" s="310"/>
    </row>
    <row r="1201" spans="3:9" ht="19.5" customHeight="1" x14ac:dyDescent="0.2">
      <c r="C1201"/>
      <c r="D1201" s="572" t="s">
        <v>132</v>
      </c>
      <c r="E1201" s="264"/>
      <c r="F1201" s="264"/>
      <c r="G1201" s="264"/>
      <c r="H1201" s="46"/>
      <c r="I1201" s="311"/>
    </row>
    <row r="1202" spans="3:9" ht="19.5" customHeight="1" thickBot="1" x14ac:dyDescent="0.25">
      <c r="C1202"/>
      <c r="D1202" s="574" t="s">
        <v>133</v>
      </c>
      <c r="E1202" s="265"/>
      <c r="F1202" s="265"/>
      <c r="G1202" s="265"/>
      <c r="H1202" s="272"/>
      <c r="I1202" s="312"/>
    </row>
    <row r="1203" spans="3:9" ht="19.5" customHeight="1" x14ac:dyDescent="0.2">
      <c r="C1203"/>
      <c r="D1203"/>
      <c r="E1203"/>
      <c r="F1203" s="313" t="s">
        <v>129</v>
      </c>
      <c r="G1203"/>
      <c r="H1203"/>
    </row>
    <row r="1204" spans="3:9" ht="19.5" customHeight="1" x14ac:dyDescent="0.2">
      <c r="C1204"/>
      <c r="D1204"/>
      <c r="E1204"/>
      <c r="F1204" s="46"/>
      <c r="G1204"/>
      <c r="H1204"/>
    </row>
    <row r="1205" spans="3:9" ht="19.5" customHeight="1" x14ac:dyDescent="0.2">
      <c r="C1205" s="44"/>
      <c r="D1205" s="44"/>
      <c r="E1205" s="44"/>
      <c r="F1205" s="44"/>
      <c r="G1205" s="44"/>
      <c r="H1205" s="44"/>
      <c r="I1205" s="47"/>
    </row>
    <row r="1206" spans="3:9" ht="19.5" customHeight="1" x14ac:dyDescent="0.2">
      <c r="C1206"/>
      <c r="D1206"/>
      <c r="E1206"/>
      <c r="F1206"/>
      <c r="G1206"/>
      <c r="H1206"/>
      <c r="I1206" s="47"/>
    </row>
    <row r="1207" spans="3:9" ht="19.5" customHeight="1" x14ac:dyDescent="0.2">
      <c r="C1207"/>
      <c r="D1207"/>
      <c r="E1207"/>
      <c r="F1207"/>
      <c r="G1207"/>
      <c r="H1207"/>
      <c r="I1207" s="47"/>
    </row>
    <row r="1208" spans="3:9" ht="19.5" customHeight="1" x14ac:dyDescent="0.2">
      <c r="C1208"/>
      <c r="D1208"/>
      <c r="E1208"/>
      <c r="F1208"/>
      <c r="G1208"/>
      <c r="H1208"/>
      <c r="I1208" s="47"/>
    </row>
    <row r="1209" spans="3:9" ht="19.5" customHeight="1" x14ac:dyDescent="0.2">
      <c r="C1209"/>
      <c r="D1209"/>
      <c r="E1209"/>
      <c r="F1209"/>
      <c r="G1209"/>
      <c r="H1209"/>
    </row>
    <row r="1210" spans="3:9" ht="19.5" customHeight="1" x14ac:dyDescent="0.2">
      <c r="C1210"/>
      <c r="D1210" s="48"/>
      <c r="E1210" s="48"/>
      <c r="F1210"/>
      <c r="G1210" s="48"/>
      <c r="H1210" s="48"/>
    </row>
    <row r="1211" spans="3:9" ht="19.5" customHeight="1" x14ac:dyDescent="0.2">
      <c r="C1211"/>
      <c r="D1211" s="48"/>
      <c r="E1211" s="48"/>
      <c r="F1211"/>
      <c r="G1211" s="48"/>
      <c r="H1211" s="48"/>
    </row>
    <row r="1212" spans="3:9" ht="19.5" customHeight="1" x14ac:dyDescent="0.2">
      <c r="C1212"/>
      <c r="D1212" s="48"/>
      <c r="E1212" s="48"/>
      <c r="F1212"/>
      <c r="G1212" s="48"/>
      <c r="H1212" s="48"/>
    </row>
    <row r="1213" spans="3:9" ht="19.5" customHeight="1" x14ac:dyDescent="0.2">
      <c r="C1213" s="39" t="s">
        <v>169</v>
      </c>
      <c r="D1213" s="40"/>
      <c r="E1213" s="40"/>
      <c r="F1213" s="41"/>
      <c r="G1213" s="41"/>
      <c r="H1213" s="42"/>
    </row>
    <row r="1214" spans="3:9" ht="19.5" customHeight="1" x14ac:dyDescent="0.2">
      <c r="C1214"/>
      <c r="D1214"/>
      <c r="E1214"/>
      <c r="F1214"/>
      <c r="G1214"/>
      <c r="H1214" s="45"/>
    </row>
    <row r="1215" spans="3:9" ht="19.5" customHeight="1" x14ac:dyDescent="0.2">
      <c r="C1215"/>
      <c r="D1215"/>
      <c r="E1215"/>
      <c r="F1215"/>
      <c r="G1215"/>
      <c r="H1215" s="45"/>
    </row>
    <row r="1216" spans="3:9" ht="19.5" customHeight="1" thickBot="1" x14ac:dyDescent="0.25">
      <c r="C1216" s="306" t="str">
        <f>$C$943</f>
        <v>Consolante série 3</v>
      </c>
      <c r="D1216"/>
      <c r="E1216"/>
      <c r="F1216"/>
      <c r="G1216"/>
      <c r="H1216" s="45"/>
    </row>
    <row r="1217" spans="1:9" ht="19.5" customHeight="1" thickBot="1" x14ac:dyDescent="0.25">
      <c r="A1217">
        <f>A1199+1</f>
        <v>63</v>
      </c>
      <c r="C1217" s="307" t="str">
        <f>VLOOKUP(A1217,nom,2,FALSE)</f>
        <v/>
      </c>
      <c r="D1217" s="308">
        <f>Conso!D69</f>
        <v>15</v>
      </c>
      <c r="E1217" s="266">
        <v>1</v>
      </c>
      <c r="F1217" s="266">
        <v>2</v>
      </c>
      <c r="G1217" s="266">
        <v>3</v>
      </c>
      <c r="H1217" s="271" t="s">
        <v>129</v>
      </c>
      <c r="I1217" s="309" t="s">
        <v>130</v>
      </c>
    </row>
    <row r="1218" spans="1:9" ht="19.5" customHeight="1" x14ac:dyDescent="0.2">
      <c r="C1218" s="48"/>
      <c r="D1218" s="572" t="s">
        <v>131</v>
      </c>
      <c r="E1218" s="264"/>
      <c r="F1218" s="264"/>
      <c r="G1218" s="264"/>
      <c r="H1218" s="46"/>
      <c r="I1218" s="310"/>
    </row>
    <row r="1219" spans="1:9" ht="19.5" customHeight="1" x14ac:dyDescent="0.2">
      <c r="C1219"/>
      <c r="D1219" s="572" t="s">
        <v>132</v>
      </c>
      <c r="E1219" s="264"/>
      <c r="F1219" s="264"/>
      <c r="G1219" s="264"/>
      <c r="H1219" s="46"/>
      <c r="I1219" s="311"/>
    </row>
    <row r="1220" spans="1:9" ht="19.5" customHeight="1" thickBot="1" x14ac:dyDescent="0.25">
      <c r="C1220"/>
      <c r="D1220" s="574" t="s">
        <v>133</v>
      </c>
      <c r="E1220" s="265"/>
      <c r="F1220" s="265"/>
      <c r="G1220" s="265"/>
      <c r="H1220" s="272"/>
      <c r="I1220" s="312"/>
    </row>
    <row r="1221" spans="1:9" ht="19.5" customHeight="1" x14ac:dyDescent="0.2">
      <c r="C1221"/>
      <c r="D1221"/>
      <c r="E1221"/>
      <c r="F1221" s="313" t="s">
        <v>129</v>
      </c>
      <c r="G1221"/>
      <c r="H1221"/>
    </row>
    <row r="1222" spans="1:9" ht="19.5" customHeight="1" x14ac:dyDescent="0.2">
      <c r="C1222"/>
      <c r="D1222"/>
      <c r="E1222"/>
      <c r="F1222" s="46"/>
      <c r="G1222"/>
      <c r="H1222"/>
    </row>
    <row r="1223" spans="1:9" ht="19.5" customHeight="1" x14ac:dyDescent="0.2">
      <c r="C1223" s="44"/>
      <c r="D1223" s="44"/>
      <c r="E1223" s="44"/>
      <c r="F1223" s="44"/>
      <c r="G1223" s="44"/>
      <c r="H1223" s="44"/>
      <c r="I1223" s="47"/>
    </row>
    <row r="1224" spans="1:9" ht="19.5" customHeight="1" x14ac:dyDescent="0.2">
      <c r="C1224"/>
      <c r="D1224"/>
      <c r="E1224"/>
      <c r="F1224"/>
      <c r="G1224"/>
      <c r="H1224"/>
      <c r="I1224" s="47"/>
    </row>
    <row r="1225" spans="1:9" ht="19.5" customHeight="1" x14ac:dyDescent="0.2">
      <c r="C1225"/>
      <c r="D1225"/>
      <c r="E1225"/>
      <c r="F1225"/>
      <c r="G1225"/>
      <c r="H1225"/>
      <c r="I1225" s="47"/>
    </row>
    <row r="1226" spans="1:9" ht="19.5" customHeight="1" x14ac:dyDescent="0.2">
      <c r="C1226"/>
      <c r="D1226"/>
      <c r="E1226"/>
      <c r="F1226"/>
      <c r="G1226"/>
      <c r="H1226"/>
      <c r="I1226" s="47"/>
    </row>
    <row r="1227" spans="1:9" ht="19.5" customHeight="1" x14ac:dyDescent="0.2">
      <c r="C1227"/>
      <c r="D1227"/>
      <c r="E1227"/>
      <c r="F1227"/>
      <c r="G1227"/>
      <c r="H1227"/>
    </row>
    <row r="1228" spans="1:9" ht="19.5" customHeight="1" x14ac:dyDescent="0.2">
      <c r="C1228"/>
      <c r="D1228" s="48"/>
      <c r="E1228" s="48"/>
      <c r="F1228"/>
      <c r="G1228" s="48"/>
      <c r="H1228" s="48"/>
    </row>
    <row r="1229" spans="1:9" ht="19.5" customHeight="1" x14ac:dyDescent="0.2">
      <c r="C1229"/>
      <c r="D1229" s="48"/>
      <c r="E1229" s="48"/>
      <c r="F1229"/>
      <c r="G1229" s="48"/>
      <c r="H1229" s="48"/>
    </row>
    <row r="1230" spans="1:9" ht="19.5" customHeight="1" x14ac:dyDescent="0.2">
      <c r="C1230"/>
      <c r="D1230" s="48"/>
      <c r="E1230" s="48"/>
      <c r="F1230"/>
      <c r="G1230" s="48"/>
      <c r="H1230" s="48"/>
    </row>
    <row r="1231" spans="1:9" ht="19.5" customHeight="1" x14ac:dyDescent="0.2">
      <c r="C1231"/>
      <c r="D1231" s="48"/>
      <c r="E1231" s="48"/>
      <c r="F1231" s="48"/>
      <c r="G1231" s="48"/>
      <c r="H1231" s="48"/>
    </row>
    <row r="1232" spans="1:9" ht="19.5" customHeight="1" x14ac:dyDescent="0.2">
      <c r="C1232"/>
      <c r="D1232" s="48"/>
      <c r="E1232" s="48"/>
      <c r="F1232" s="48"/>
      <c r="G1232" s="48"/>
      <c r="H1232" s="48"/>
    </row>
    <row r="1233" spans="1:9" ht="19.5" customHeight="1" x14ac:dyDescent="0.2">
      <c r="H1233" s="43"/>
    </row>
    <row r="1234" spans="1:9" ht="19.5" customHeight="1" x14ac:dyDescent="0.2">
      <c r="C1234" s="39" t="s">
        <v>169</v>
      </c>
      <c r="D1234" s="40"/>
      <c r="E1234" s="40"/>
      <c r="F1234" s="41"/>
      <c r="G1234" s="41"/>
      <c r="H1234" s="42"/>
    </row>
    <row r="1235" spans="1:9" ht="19.5" customHeight="1" x14ac:dyDescent="0.2">
      <c r="C1235"/>
      <c r="D1235"/>
      <c r="E1235"/>
      <c r="F1235"/>
      <c r="G1235"/>
      <c r="H1235" s="45"/>
    </row>
    <row r="1236" spans="1:9" ht="19.5" customHeight="1" x14ac:dyDescent="0.2">
      <c r="C1236"/>
      <c r="D1236"/>
      <c r="E1236"/>
      <c r="F1236"/>
      <c r="G1236"/>
      <c r="H1236" s="45"/>
    </row>
    <row r="1237" spans="1:9" ht="19.5" customHeight="1" thickBot="1" x14ac:dyDescent="0.25">
      <c r="C1237" s="306" t="str">
        <f>$C$943</f>
        <v>Consolante série 3</v>
      </c>
      <c r="D1237"/>
      <c r="E1237"/>
      <c r="F1237"/>
      <c r="G1237"/>
      <c r="H1237" s="45"/>
    </row>
    <row r="1238" spans="1:9" ht="19.5" customHeight="1" thickBot="1" x14ac:dyDescent="0.25">
      <c r="A1238">
        <f>A1217+1</f>
        <v>64</v>
      </c>
      <c r="C1238" s="307" t="str">
        <f>VLOOKUP(A1238,nom,2,FALSE)</f>
        <v/>
      </c>
      <c r="D1238" s="308">
        <f>Conso!D70</f>
        <v>16</v>
      </c>
      <c r="E1238" s="266">
        <v>1</v>
      </c>
      <c r="F1238" s="266">
        <v>2</v>
      </c>
      <c r="G1238" s="266">
        <v>3</v>
      </c>
      <c r="H1238" s="271" t="s">
        <v>129</v>
      </c>
      <c r="I1238" s="309" t="s">
        <v>130</v>
      </c>
    </row>
    <row r="1239" spans="1:9" ht="19.5" customHeight="1" x14ac:dyDescent="0.2">
      <c r="C1239" s="48"/>
      <c r="D1239" s="572" t="s">
        <v>131</v>
      </c>
      <c r="E1239" s="264"/>
      <c r="F1239" s="264"/>
      <c r="G1239" s="264"/>
      <c r="H1239" s="46"/>
      <c r="I1239" s="310"/>
    </row>
    <row r="1240" spans="1:9" ht="19.5" customHeight="1" x14ac:dyDescent="0.2">
      <c r="C1240"/>
      <c r="D1240" s="572" t="s">
        <v>132</v>
      </c>
      <c r="E1240" s="264"/>
      <c r="F1240" s="264"/>
      <c r="G1240" s="264"/>
      <c r="H1240" s="46"/>
      <c r="I1240" s="311"/>
    </row>
    <row r="1241" spans="1:9" ht="19.5" customHeight="1" thickBot="1" x14ac:dyDescent="0.25">
      <c r="C1241"/>
      <c r="D1241" s="574" t="s">
        <v>133</v>
      </c>
      <c r="E1241" s="265"/>
      <c r="F1241" s="265"/>
      <c r="G1241" s="265"/>
      <c r="H1241" s="272"/>
      <c r="I1241" s="312"/>
    </row>
    <row r="1242" spans="1:9" ht="19.5" customHeight="1" x14ac:dyDescent="0.2">
      <c r="C1242"/>
      <c r="D1242"/>
      <c r="E1242"/>
      <c r="F1242" s="313" t="s">
        <v>129</v>
      </c>
      <c r="G1242"/>
      <c r="H1242"/>
    </row>
    <row r="1243" spans="1:9" ht="19.5" customHeight="1" x14ac:dyDescent="0.2">
      <c r="C1243"/>
      <c r="D1243"/>
      <c r="E1243"/>
      <c r="F1243" s="46"/>
      <c r="G1243"/>
      <c r="H1243"/>
    </row>
    <row r="1244" spans="1:9" ht="19.5" customHeight="1" x14ac:dyDescent="0.2">
      <c r="C1244" s="44"/>
      <c r="D1244" s="44"/>
      <c r="E1244" s="44"/>
      <c r="F1244" s="44"/>
      <c r="G1244" s="44"/>
      <c r="H1244" s="44"/>
      <c r="I1244" s="47"/>
    </row>
    <row r="1245" spans="1:9" ht="19.5" customHeight="1" x14ac:dyDescent="0.2">
      <c r="C1245"/>
      <c r="D1245"/>
      <c r="E1245"/>
      <c r="F1245"/>
      <c r="G1245"/>
      <c r="H1245"/>
      <c r="I1245" s="47"/>
    </row>
    <row r="1246" spans="1:9" ht="19.5" customHeight="1" x14ac:dyDescent="0.2">
      <c r="C1246"/>
      <c r="D1246"/>
      <c r="E1246"/>
      <c r="F1246"/>
      <c r="G1246"/>
      <c r="H1246"/>
      <c r="I1246" s="47"/>
    </row>
    <row r="1247" spans="1:9" ht="19.5" customHeight="1" x14ac:dyDescent="0.2">
      <c r="C1247"/>
      <c r="D1247"/>
      <c r="E1247"/>
      <c r="F1247"/>
      <c r="G1247"/>
      <c r="H1247"/>
      <c r="I1247" s="47"/>
    </row>
    <row r="1248" spans="1:9" ht="19.5" customHeight="1" x14ac:dyDescent="0.2">
      <c r="C1248"/>
      <c r="D1248"/>
      <c r="E1248"/>
      <c r="F1248"/>
      <c r="G1248"/>
      <c r="H1248"/>
    </row>
    <row r="1249" spans="1:9" ht="19.5" customHeight="1" x14ac:dyDescent="0.2">
      <c r="C1249"/>
      <c r="D1249" s="48"/>
      <c r="E1249" s="48"/>
      <c r="F1249" s="48"/>
      <c r="G1249" s="48"/>
      <c r="H1249" s="48"/>
    </row>
    <row r="1250" spans="1:9" ht="19.5" customHeight="1" x14ac:dyDescent="0.2">
      <c r="C1250"/>
      <c r="D1250" s="48"/>
      <c r="E1250" s="48"/>
      <c r="F1250" s="48"/>
      <c r="G1250" s="48"/>
      <c r="H1250" s="48"/>
    </row>
    <row r="1251" spans="1:9" ht="19.5" customHeight="1" x14ac:dyDescent="0.2">
      <c r="C1251"/>
      <c r="D1251" s="48"/>
      <c r="E1251" s="48"/>
      <c r="F1251" s="48"/>
      <c r="G1251" s="48"/>
      <c r="H1251" s="48"/>
    </row>
    <row r="1252" spans="1:9" ht="19.5" customHeight="1" x14ac:dyDescent="0.2">
      <c r="C1252" s="39" t="s">
        <v>169</v>
      </c>
      <c r="D1252" s="40"/>
      <c r="E1252" s="40"/>
      <c r="F1252" s="41"/>
      <c r="G1252" s="41"/>
      <c r="H1252" s="42"/>
    </row>
    <row r="1253" spans="1:9" ht="19.5" customHeight="1" x14ac:dyDescent="0.2">
      <c r="C1253"/>
      <c r="D1253"/>
      <c r="E1253"/>
      <c r="F1253"/>
      <c r="G1253"/>
      <c r="H1253" s="45"/>
    </row>
    <row r="1254" spans="1:9" ht="19.5" customHeight="1" x14ac:dyDescent="0.2">
      <c r="C1254"/>
      <c r="D1254"/>
      <c r="E1254"/>
      <c r="F1254"/>
      <c r="G1254"/>
      <c r="H1254" s="45"/>
    </row>
    <row r="1255" spans="1:9" ht="19.5" customHeight="1" thickBot="1" x14ac:dyDescent="0.25">
      <c r="C1255" s="306" t="str">
        <f>$C$943</f>
        <v>Consolante série 3</v>
      </c>
      <c r="D1255"/>
      <c r="E1255"/>
      <c r="F1255"/>
      <c r="G1255"/>
      <c r="H1255" s="45"/>
    </row>
    <row r="1256" spans="1:9" ht="19.5" customHeight="1" thickBot="1" x14ac:dyDescent="0.25">
      <c r="A1256">
        <f>A1238+1</f>
        <v>65</v>
      </c>
      <c r="C1256" s="307" t="str">
        <f>VLOOKUP(A1256,nom,2,FALSE)</f>
        <v/>
      </c>
      <c r="D1256" s="308">
        <f>Conso!D71</f>
        <v>17</v>
      </c>
      <c r="E1256" s="266">
        <v>1</v>
      </c>
      <c r="F1256" s="266">
        <v>2</v>
      </c>
      <c r="G1256" s="266">
        <v>3</v>
      </c>
      <c r="H1256" s="271" t="s">
        <v>129</v>
      </c>
      <c r="I1256" s="309" t="s">
        <v>130</v>
      </c>
    </row>
    <row r="1257" spans="1:9" ht="19.5" customHeight="1" x14ac:dyDescent="0.2">
      <c r="C1257" s="48"/>
      <c r="D1257" s="572" t="s">
        <v>131</v>
      </c>
      <c r="E1257" s="264"/>
      <c r="F1257" s="264"/>
      <c r="G1257" s="264"/>
      <c r="H1257" s="46"/>
      <c r="I1257" s="310"/>
    </row>
    <row r="1258" spans="1:9" ht="19.5" customHeight="1" x14ac:dyDescent="0.2">
      <c r="C1258"/>
      <c r="D1258" s="572" t="s">
        <v>132</v>
      </c>
      <c r="E1258" s="264"/>
      <c r="F1258" s="264"/>
      <c r="G1258" s="264"/>
      <c r="H1258" s="46"/>
      <c r="I1258" s="311"/>
    </row>
    <row r="1259" spans="1:9" ht="19.5" customHeight="1" thickBot="1" x14ac:dyDescent="0.25">
      <c r="C1259"/>
      <c r="D1259" s="574" t="s">
        <v>133</v>
      </c>
      <c r="E1259" s="265"/>
      <c r="F1259" s="265"/>
      <c r="G1259" s="265"/>
      <c r="H1259" s="272"/>
      <c r="I1259" s="312"/>
    </row>
    <row r="1260" spans="1:9" ht="19.5" customHeight="1" x14ac:dyDescent="0.2">
      <c r="C1260"/>
      <c r="D1260"/>
      <c r="E1260"/>
      <c r="F1260" s="313" t="s">
        <v>129</v>
      </c>
      <c r="G1260"/>
      <c r="H1260"/>
    </row>
    <row r="1261" spans="1:9" ht="19.5" customHeight="1" x14ac:dyDescent="0.2">
      <c r="C1261"/>
      <c r="D1261"/>
      <c r="E1261"/>
      <c r="F1261" s="46"/>
      <c r="G1261"/>
      <c r="H1261"/>
    </row>
    <row r="1262" spans="1:9" ht="19.5" customHeight="1" x14ac:dyDescent="0.2">
      <c r="C1262" s="44"/>
      <c r="D1262" s="44"/>
      <c r="E1262" s="44"/>
      <c r="F1262" s="44"/>
      <c r="G1262" s="44"/>
      <c r="H1262" s="44"/>
      <c r="I1262" s="47"/>
    </row>
    <row r="1263" spans="1:9" ht="19.5" customHeight="1" x14ac:dyDescent="0.2">
      <c r="C1263"/>
      <c r="D1263"/>
      <c r="E1263"/>
      <c r="F1263"/>
      <c r="G1263"/>
      <c r="H1263"/>
      <c r="I1263" s="47"/>
    </row>
    <row r="1264" spans="1:9" ht="19.5" customHeight="1" x14ac:dyDescent="0.2">
      <c r="C1264"/>
      <c r="D1264"/>
      <c r="E1264"/>
      <c r="F1264"/>
      <c r="G1264"/>
      <c r="H1264"/>
      <c r="I1264" s="47"/>
    </row>
    <row r="1265" spans="1:9" ht="19.5" customHeight="1" x14ac:dyDescent="0.2">
      <c r="C1265"/>
      <c r="D1265"/>
      <c r="E1265"/>
      <c r="F1265"/>
      <c r="G1265"/>
      <c r="H1265"/>
      <c r="I1265" s="47"/>
    </row>
    <row r="1266" spans="1:9" ht="19.5" customHeight="1" x14ac:dyDescent="0.2">
      <c r="C1266"/>
      <c r="D1266"/>
      <c r="E1266"/>
      <c r="F1266"/>
      <c r="G1266"/>
      <c r="H1266"/>
    </row>
    <row r="1267" spans="1:9" ht="19.5" customHeight="1" x14ac:dyDescent="0.2">
      <c r="C1267"/>
      <c r="D1267" s="48"/>
      <c r="E1267" s="48"/>
      <c r="F1267" s="48"/>
      <c r="G1267" s="48"/>
      <c r="H1267" s="48"/>
    </row>
    <row r="1268" spans="1:9" ht="19.5" customHeight="1" x14ac:dyDescent="0.2">
      <c r="C1268"/>
      <c r="D1268" s="48"/>
      <c r="E1268" s="48"/>
      <c r="F1268"/>
      <c r="G1268" s="48"/>
      <c r="H1268" s="48"/>
    </row>
    <row r="1269" spans="1:9" ht="19.5" customHeight="1" x14ac:dyDescent="0.2">
      <c r="C1269"/>
      <c r="D1269" s="48"/>
      <c r="E1269" s="48"/>
      <c r="F1269" s="48"/>
      <c r="G1269" s="48"/>
      <c r="H1269" s="48"/>
    </row>
    <row r="1270" spans="1:9" ht="19.5" customHeight="1" x14ac:dyDescent="0.2">
      <c r="C1270"/>
      <c r="D1270" s="48"/>
      <c r="E1270" s="48"/>
      <c r="F1270" s="48"/>
      <c r="G1270" s="48"/>
      <c r="H1270" s="48"/>
    </row>
    <row r="1271" spans="1:9" ht="19.5" customHeight="1" x14ac:dyDescent="0.2">
      <c r="C1271"/>
      <c r="D1271" s="48"/>
      <c r="E1271" s="48"/>
      <c r="F1271" s="48"/>
      <c r="G1271" s="48"/>
      <c r="H1271" s="48"/>
    </row>
    <row r="1272" spans="1:9" ht="19.5" customHeight="1" x14ac:dyDescent="0.2">
      <c r="H1272" s="43"/>
    </row>
    <row r="1273" spans="1:9" ht="19.5" customHeight="1" x14ac:dyDescent="0.2">
      <c r="C1273" s="39" t="s">
        <v>169</v>
      </c>
      <c r="D1273" s="40"/>
      <c r="E1273" s="40"/>
      <c r="F1273" s="41"/>
      <c r="G1273" s="41"/>
      <c r="H1273" s="42"/>
    </row>
    <row r="1274" spans="1:9" ht="19.5" customHeight="1" x14ac:dyDescent="0.2">
      <c r="C1274"/>
      <c r="D1274"/>
      <c r="E1274"/>
      <c r="F1274"/>
      <c r="G1274"/>
      <c r="H1274" s="45"/>
    </row>
    <row r="1275" spans="1:9" ht="19.5" customHeight="1" x14ac:dyDescent="0.2">
      <c r="C1275"/>
      <c r="D1275"/>
      <c r="E1275"/>
      <c r="F1275"/>
      <c r="G1275"/>
      <c r="H1275" s="45"/>
    </row>
    <row r="1276" spans="1:9" ht="19.5" customHeight="1" thickBot="1" x14ac:dyDescent="0.25">
      <c r="C1276" s="306" t="str">
        <f>$C$943</f>
        <v>Consolante série 3</v>
      </c>
      <c r="D1276"/>
      <c r="E1276"/>
      <c r="F1276"/>
      <c r="G1276"/>
      <c r="H1276" s="45"/>
    </row>
    <row r="1277" spans="1:9" ht="19.5" customHeight="1" thickBot="1" x14ac:dyDescent="0.25">
      <c r="A1277">
        <f>A1256+1</f>
        <v>66</v>
      </c>
      <c r="C1277" s="307" t="str">
        <f>VLOOKUP(A1277,nom,2,FALSE)</f>
        <v/>
      </c>
      <c r="D1277" s="308">
        <f>Conso!D72</f>
        <v>18</v>
      </c>
      <c r="E1277" s="266">
        <v>1</v>
      </c>
      <c r="F1277" s="266">
        <v>2</v>
      </c>
      <c r="G1277" s="266">
        <v>3</v>
      </c>
      <c r="H1277" s="271" t="s">
        <v>129</v>
      </c>
      <c r="I1277" s="309" t="s">
        <v>130</v>
      </c>
    </row>
    <row r="1278" spans="1:9" ht="19.5" customHeight="1" x14ac:dyDescent="0.2">
      <c r="C1278" s="48"/>
      <c r="D1278" s="572" t="s">
        <v>131</v>
      </c>
      <c r="E1278" s="264"/>
      <c r="F1278" s="264"/>
      <c r="G1278" s="264"/>
      <c r="H1278" s="46"/>
      <c r="I1278" s="310"/>
    </row>
    <row r="1279" spans="1:9" ht="19.5" customHeight="1" x14ac:dyDescent="0.2">
      <c r="C1279"/>
      <c r="D1279" s="572" t="s">
        <v>132</v>
      </c>
      <c r="E1279" s="264"/>
      <c r="F1279" s="264"/>
      <c r="G1279" s="264"/>
      <c r="H1279" s="46"/>
      <c r="I1279" s="311"/>
    </row>
    <row r="1280" spans="1:9" ht="19.5" customHeight="1" thickBot="1" x14ac:dyDescent="0.25">
      <c r="C1280"/>
      <c r="D1280" s="574" t="s">
        <v>133</v>
      </c>
      <c r="E1280" s="265"/>
      <c r="F1280" s="265"/>
      <c r="G1280" s="265"/>
      <c r="H1280" s="272"/>
      <c r="I1280" s="312"/>
    </row>
    <row r="1281" spans="1:9" ht="19.5" customHeight="1" x14ac:dyDescent="0.2">
      <c r="C1281"/>
      <c r="D1281"/>
      <c r="E1281"/>
      <c r="F1281" s="313" t="s">
        <v>129</v>
      </c>
      <c r="G1281"/>
      <c r="H1281"/>
    </row>
    <row r="1282" spans="1:9" ht="19.5" customHeight="1" x14ac:dyDescent="0.2">
      <c r="C1282"/>
      <c r="D1282"/>
      <c r="E1282"/>
      <c r="F1282" s="46"/>
      <c r="G1282"/>
      <c r="H1282"/>
    </row>
    <row r="1283" spans="1:9" ht="19.5" customHeight="1" x14ac:dyDescent="0.2">
      <c r="C1283" s="44"/>
      <c r="D1283" s="44"/>
      <c r="E1283" s="44"/>
      <c r="F1283" s="44"/>
      <c r="G1283" s="44"/>
      <c r="H1283" s="44"/>
      <c r="I1283" s="47"/>
    </row>
    <row r="1284" spans="1:9" ht="19.5" customHeight="1" x14ac:dyDescent="0.2">
      <c r="C1284"/>
      <c r="D1284"/>
      <c r="E1284"/>
      <c r="F1284"/>
      <c r="G1284"/>
      <c r="H1284"/>
      <c r="I1284" s="47"/>
    </row>
    <row r="1285" spans="1:9" ht="19.5" customHeight="1" x14ac:dyDescent="0.2">
      <c r="C1285"/>
      <c r="D1285"/>
      <c r="E1285"/>
      <c r="F1285"/>
      <c r="G1285"/>
      <c r="H1285"/>
      <c r="I1285" s="47"/>
    </row>
    <row r="1286" spans="1:9" ht="19.5" customHeight="1" x14ac:dyDescent="0.2">
      <c r="C1286"/>
      <c r="D1286"/>
      <c r="E1286"/>
      <c r="F1286"/>
      <c r="G1286"/>
      <c r="H1286"/>
      <c r="I1286" s="47"/>
    </row>
    <row r="1287" spans="1:9" ht="19.5" customHeight="1" x14ac:dyDescent="0.2">
      <c r="C1287"/>
      <c r="D1287"/>
      <c r="E1287"/>
      <c r="F1287"/>
      <c r="G1287"/>
      <c r="H1287"/>
    </row>
    <row r="1288" spans="1:9" ht="19.5" customHeight="1" x14ac:dyDescent="0.2">
      <c r="C1288"/>
      <c r="D1288" s="48"/>
      <c r="E1288" s="48"/>
      <c r="F1288" s="48"/>
      <c r="G1288" s="48"/>
      <c r="H1288" s="48"/>
    </row>
    <row r="1289" spans="1:9" ht="19.5" customHeight="1" x14ac:dyDescent="0.2">
      <c r="C1289"/>
      <c r="D1289" s="48"/>
      <c r="E1289" s="48"/>
      <c r="F1289"/>
      <c r="G1289" s="48"/>
      <c r="H1289" s="48"/>
    </row>
    <row r="1290" spans="1:9" ht="19.5" customHeight="1" x14ac:dyDescent="0.2">
      <c r="C1290"/>
      <c r="D1290" s="48"/>
      <c r="E1290" s="48"/>
      <c r="F1290" s="48"/>
      <c r="G1290" s="48"/>
      <c r="H1290" s="48"/>
    </row>
    <row r="1291" spans="1:9" ht="19.5" customHeight="1" x14ac:dyDescent="0.2">
      <c r="C1291" s="39" t="s">
        <v>169</v>
      </c>
      <c r="D1291" s="40"/>
      <c r="E1291" s="40"/>
      <c r="F1291" s="41"/>
      <c r="G1291" s="41"/>
      <c r="H1291" s="42"/>
    </row>
    <row r="1292" spans="1:9" ht="19.5" customHeight="1" x14ac:dyDescent="0.2">
      <c r="C1292"/>
      <c r="D1292"/>
      <c r="E1292"/>
      <c r="F1292"/>
      <c r="G1292"/>
      <c r="H1292" s="45"/>
    </row>
    <row r="1293" spans="1:9" ht="19.5" customHeight="1" x14ac:dyDescent="0.2">
      <c r="C1293"/>
      <c r="D1293"/>
      <c r="E1293"/>
      <c r="F1293"/>
      <c r="G1293"/>
      <c r="H1293" s="45"/>
    </row>
    <row r="1294" spans="1:9" ht="19.5" customHeight="1" thickBot="1" x14ac:dyDescent="0.25">
      <c r="C1294" s="306" t="str">
        <f>$C$943</f>
        <v>Consolante série 3</v>
      </c>
      <c r="D1294"/>
      <c r="E1294"/>
      <c r="F1294"/>
      <c r="G1294"/>
      <c r="H1294" s="45"/>
    </row>
    <row r="1295" spans="1:9" ht="19.5" customHeight="1" thickBot="1" x14ac:dyDescent="0.25">
      <c r="A1295">
        <f>A1277+1</f>
        <v>67</v>
      </c>
      <c r="C1295" s="307" t="str">
        <f>VLOOKUP(A1295,nom,2,FALSE)</f>
        <v/>
      </c>
      <c r="D1295" s="308">
        <f>Conso!D73</f>
        <v>19</v>
      </c>
      <c r="E1295" s="266">
        <v>1</v>
      </c>
      <c r="F1295" s="266">
        <v>2</v>
      </c>
      <c r="G1295" s="266">
        <v>3</v>
      </c>
      <c r="H1295" s="271" t="s">
        <v>129</v>
      </c>
      <c r="I1295" s="309" t="s">
        <v>130</v>
      </c>
    </row>
    <row r="1296" spans="1:9" ht="19.5" customHeight="1" x14ac:dyDescent="0.2">
      <c r="C1296" s="48"/>
      <c r="D1296" s="572" t="s">
        <v>131</v>
      </c>
      <c r="E1296" s="264"/>
      <c r="F1296" s="264"/>
      <c r="G1296" s="264"/>
      <c r="H1296" s="46"/>
      <c r="I1296" s="310"/>
    </row>
    <row r="1297" spans="3:9" ht="19.5" customHeight="1" x14ac:dyDescent="0.2">
      <c r="C1297"/>
      <c r="D1297" s="572" t="s">
        <v>132</v>
      </c>
      <c r="E1297" s="264"/>
      <c r="F1297" s="264"/>
      <c r="G1297" s="264"/>
      <c r="H1297" s="46"/>
      <c r="I1297" s="311"/>
    </row>
    <row r="1298" spans="3:9" ht="19.5" customHeight="1" thickBot="1" x14ac:dyDescent="0.25">
      <c r="C1298"/>
      <c r="D1298" s="574" t="s">
        <v>133</v>
      </c>
      <c r="E1298" s="265"/>
      <c r="F1298" s="265"/>
      <c r="G1298" s="265"/>
      <c r="H1298" s="272"/>
      <c r="I1298" s="312"/>
    </row>
    <row r="1299" spans="3:9" ht="19.5" customHeight="1" x14ac:dyDescent="0.2">
      <c r="C1299"/>
      <c r="D1299"/>
      <c r="E1299"/>
      <c r="F1299" s="313" t="s">
        <v>129</v>
      </c>
      <c r="G1299"/>
      <c r="H1299"/>
    </row>
    <row r="1300" spans="3:9" ht="19.5" customHeight="1" x14ac:dyDescent="0.2">
      <c r="C1300"/>
      <c r="D1300"/>
      <c r="E1300"/>
      <c r="F1300" s="46"/>
      <c r="G1300"/>
      <c r="H1300"/>
    </row>
    <row r="1301" spans="3:9" ht="19.5" customHeight="1" x14ac:dyDescent="0.2">
      <c r="C1301" s="44"/>
      <c r="D1301" s="44"/>
      <c r="E1301" s="44"/>
      <c r="F1301" s="44"/>
      <c r="G1301" s="44"/>
      <c r="H1301" s="44"/>
      <c r="I1301" s="47"/>
    </row>
    <row r="1302" spans="3:9" ht="19.5" customHeight="1" x14ac:dyDescent="0.2">
      <c r="C1302"/>
      <c r="D1302"/>
      <c r="E1302"/>
      <c r="F1302"/>
      <c r="G1302"/>
      <c r="H1302"/>
      <c r="I1302" s="47"/>
    </row>
    <row r="1303" spans="3:9" ht="19.5" customHeight="1" x14ac:dyDescent="0.2">
      <c r="C1303"/>
      <c r="D1303"/>
      <c r="E1303"/>
      <c r="F1303"/>
      <c r="G1303"/>
      <c r="H1303"/>
      <c r="I1303" s="47"/>
    </row>
    <row r="1304" spans="3:9" ht="19.5" customHeight="1" x14ac:dyDescent="0.2">
      <c r="C1304"/>
      <c r="D1304"/>
      <c r="E1304"/>
      <c r="F1304"/>
      <c r="G1304"/>
      <c r="H1304"/>
      <c r="I1304" s="47"/>
    </row>
    <row r="1305" spans="3:9" ht="19.5" customHeight="1" x14ac:dyDescent="0.2">
      <c r="C1305"/>
      <c r="D1305"/>
      <c r="E1305"/>
      <c r="F1305"/>
      <c r="G1305"/>
      <c r="H1305"/>
    </row>
    <row r="1306" spans="3:9" ht="19.5" customHeight="1" x14ac:dyDescent="0.2">
      <c r="C1306"/>
      <c r="D1306" s="48"/>
      <c r="E1306" s="48"/>
      <c r="F1306" s="48"/>
      <c r="G1306" s="48"/>
      <c r="H1306" s="48"/>
    </row>
    <row r="1307" spans="3:9" ht="19.5" customHeight="1" x14ac:dyDescent="0.2">
      <c r="C1307"/>
      <c r="D1307" s="48"/>
      <c r="E1307" s="48"/>
      <c r="F1307"/>
      <c r="G1307" s="48"/>
      <c r="H1307" s="48"/>
    </row>
    <row r="1308" spans="3:9" ht="19.5" customHeight="1" x14ac:dyDescent="0.2">
      <c r="C1308"/>
      <c r="D1308" s="48"/>
      <c r="E1308" s="48"/>
      <c r="F1308" s="48"/>
      <c r="G1308" s="48"/>
      <c r="H1308" s="48"/>
    </row>
    <row r="1309" spans="3:9" ht="19.5" customHeight="1" x14ac:dyDescent="0.2">
      <c r="C1309"/>
      <c r="D1309" s="48"/>
      <c r="E1309" s="48"/>
      <c r="F1309" s="48"/>
      <c r="G1309" s="48"/>
      <c r="H1309" s="48"/>
    </row>
    <row r="1310" spans="3:9" ht="19.5" customHeight="1" x14ac:dyDescent="0.2">
      <c r="C1310"/>
      <c r="D1310" s="48"/>
      <c r="E1310" s="48"/>
      <c r="F1310" s="48"/>
      <c r="G1310" s="48"/>
      <c r="H1310" s="48"/>
    </row>
    <row r="1311" spans="3:9" ht="19.5" customHeight="1" x14ac:dyDescent="0.2">
      <c r="H1311" s="43"/>
    </row>
    <row r="1312" spans="3:9" ht="19.5" customHeight="1" x14ac:dyDescent="0.2">
      <c r="C1312" s="39" t="s">
        <v>169</v>
      </c>
      <c r="D1312" s="40"/>
      <c r="E1312" s="40"/>
      <c r="F1312" s="41"/>
      <c r="G1312" s="41"/>
      <c r="H1312" s="42"/>
    </row>
    <row r="1313" spans="1:9" ht="19.5" customHeight="1" x14ac:dyDescent="0.2">
      <c r="C1313"/>
      <c r="D1313"/>
      <c r="E1313"/>
      <c r="F1313"/>
      <c r="G1313"/>
      <c r="H1313" s="45"/>
    </row>
    <row r="1314" spans="1:9" ht="19.5" customHeight="1" x14ac:dyDescent="0.2">
      <c r="C1314"/>
      <c r="D1314"/>
      <c r="E1314"/>
      <c r="F1314"/>
      <c r="G1314"/>
      <c r="H1314" s="45"/>
    </row>
    <row r="1315" spans="1:9" ht="19.5" customHeight="1" thickBot="1" x14ac:dyDescent="0.25">
      <c r="C1315" s="306" t="str">
        <f>$C$943</f>
        <v>Consolante série 3</v>
      </c>
      <c r="D1315"/>
      <c r="E1315"/>
      <c r="F1315"/>
      <c r="G1315"/>
      <c r="H1315" s="45"/>
    </row>
    <row r="1316" spans="1:9" ht="19.5" customHeight="1" thickBot="1" x14ac:dyDescent="0.25">
      <c r="A1316">
        <f>A1295+1</f>
        <v>68</v>
      </c>
      <c r="C1316" s="307" t="str">
        <f>VLOOKUP(A1316,nom,2,FALSE)</f>
        <v/>
      </c>
      <c r="D1316" s="308">
        <f>Conso!D74</f>
        <v>20</v>
      </c>
      <c r="E1316" s="266">
        <v>1</v>
      </c>
      <c r="F1316" s="266">
        <v>2</v>
      </c>
      <c r="G1316" s="266">
        <v>3</v>
      </c>
      <c r="H1316" s="271" t="s">
        <v>129</v>
      </c>
      <c r="I1316" s="309" t="s">
        <v>130</v>
      </c>
    </row>
    <row r="1317" spans="1:9" ht="19.5" customHeight="1" x14ac:dyDescent="0.2">
      <c r="C1317" s="48"/>
      <c r="D1317" s="572" t="s">
        <v>131</v>
      </c>
      <c r="E1317" s="264"/>
      <c r="F1317" s="264"/>
      <c r="G1317" s="264"/>
      <c r="H1317" s="46"/>
      <c r="I1317" s="310"/>
    </row>
    <row r="1318" spans="1:9" ht="19.5" customHeight="1" x14ac:dyDescent="0.2">
      <c r="C1318"/>
      <c r="D1318" s="572" t="s">
        <v>132</v>
      </c>
      <c r="E1318" s="264"/>
      <c r="F1318" s="264"/>
      <c r="G1318" s="264"/>
      <c r="H1318" s="46"/>
      <c r="I1318" s="311"/>
    </row>
    <row r="1319" spans="1:9" ht="19.5" customHeight="1" thickBot="1" x14ac:dyDescent="0.25">
      <c r="C1319"/>
      <c r="D1319" s="574" t="s">
        <v>133</v>
      </c>
      <c r="E1319" s="265"/>
      <c r="F1319" s="265"/>
      <c r="G1319" s="265"/>
      <c r="H1319" s="272"/>
      <c r="I1319" s="312"/>
    </row>
    <row r="1320" spans="1:9" ht="19.5" customHeight="1" x14ac:dyDescent="0.2">
      <c r="C1320"/>
      <c r="D1320"/>
      <c r="E1320"/>
      <c r="F1320" s="313" t="s">
        <v>129</v>
      </c>
      <c r="G1320"/>
      <c r="H1320"/>
    </row>
    <row r="1321" spans="1:9" ht="19.5" customHeight="1" x14ac:dyDescent="0.2">
      <c r="C1321"/>
      <c r="D1321"/>
      <c r="E1321"/>
      <c r="F1321" s="46"/>
      <c r="G1321"/>
      <c r="H1321"/>
    </row>
    <row r="1322" spans="1:9" ht="19.5" customHeight="1" x14ac:dyDescent="0.2">
      <c r="C1322" s="44"/>
      <c r="D1322" s="44"/>
      <c r="E1322" s="44"/>
      <c r="F1322" s="44"/>
      <c r="G1322" s="44"/>
      <c r="H1322" s="44"/>
      <c r="I1322" s="47"/>
    </row>
    <row r="1323" spans="1:9" ht="19.5" customHeight="1" x14ac:dyDescent="0.2">
      <c r="C1323"/>
      <c r="D1323"/>
      <c r="E1323"/>
      <c r="F1323"/>
      <c r="G1323"/>
      <c r="H1323"/>
      <c r="I1323" s="47"/>
    </row>
    <row r="1324" spans="1:9" ht="19.5" customHeight="1" x14ac:dyDescent="0.2">
      <c r="C1324"/>
      <c r="D1324"/>
      <c r="E1324"/>
      <c r="F1324"/>
      <c r="G1324"/>
      <c r="H1324"/>
      <c r="I1324" s="47"/>
    </row>
    <row r="1325" spans="1:9" ht="19.5" customHeight="1" x14ac:dyDescent="0.2">
      <c r="C1325"/>
      <c r="D1325"/>
      <c r="E1325"/>
      <c r="F1325"/>
      <c r="G1325"/>
      <c r="H1325"/>
      <c r="I1325" s="47"/>
    </row>
    <row r="1326" spans="1:9" ht="19.5" customHeight="1" x14ac:dyDescent="0.2">
      <c r="C1326"/>
      <c r="D1326"/>
      <c r="E1326"/>
      <c r="F1326"/>
      <c r="G1326"/>
      <c r="H1326"/>
    </row>
    <row r="1327" spans="1:9" ht="19.5" customHeight="1" x14ac:dyDescent="0.2">
      <c r="C1327"/>
      <c r="D1327" s="48"/>
      <c r="E1327" s="48"/>
      <c r="F1327" s="48"/>
      <c r="G1327" s="48"/>
      <c r="H1327" s="48"/>
    </row>
    <row r="1328" spans="1:9" ht="19.5" customHeight="1" x14ac:dyDescent="0.2">
      <c r="C1328"/>
      <c r="D1328" s="48"/>
      <c r="E1328" s="48"/>
      <c r="F1328"/>
      <c r="G1328" s="48"/>
      <c r="H1328" s="48"/>
    </row>
    <row r="1329" spans="1:9" ht="19.5" customHeight="1" x14ac:dyDescent="0.2">
      <c r="C1329"/>
      <c r="D1329" s="48"/>
      <c r="E1329" s="48"/>
      <c r="F1329" s="48"/>
      <c r="G1329" s="48"/>
      <c r="H1329" s="48"/>
    </row>
    <row r="1330" spans="1:9" ht="19.5" customHeight="1" x14ac:dyDescent="0.2">
      <c r="C1330" s="39" t="s">
        <v>169</v>
      </c>
      <c r="D1330" s="40"/>
      <c r="E1330" s="40"/>
      <c r="F1330" s="41"/>
      <c r="G1330" s="41"/>
      <c r="H1330" s="42"/>
    </row>
    <row r="1331" spans="1:9" ht="19.5" customHeight="1" x14ac:dyDescent="0.2">
      <c r="C1331"/>
      <c r="D1331"/>
      <c r="E1331"/>
      <c r="F1331"/>
      <c r="G1331"/>
      <c r="H1331" s="45"/>
    </row>
    <row r="1332" spans="1:9" ht="19.5" customHeight="1" x14ac:dyDescent="0.2">
      <c r="C1332"/>
      <c r="D1332"/>
      <c r="E1332"/>
      <c r="F1332"/>
      <c r="G1332"/>
      <c r="H1332" s="45"/>
    </row>
    <row r="1333" spans="1:9" ht="19.5" customHeight="1" thickBot="1" x14ac:dyDescent="0.25">
      <c r="C1333" s="306" t="str">
        <f>$C$943</f>
        <v>Consolante série 3</v>
      </c>
      <c r="D1333"/>
      <c r="E1333"/>
      <c r="F1333"/>
      <c r="G1333"/>
      <c r="H1333" s="45"/>
    </row>
    <row r="1334" spans="1:9" ht="19.5" customHeight="1" thickBot="1" x14ac:dyDescent="0.25">
      <c r="A1334">
        <v>69</v>
      </c>
      <c r="C1334" s="307" t="str">
        <f>VLOOKUP(A1334,nom,2,FALSE)</f>
        <v/>
      </c>
      <c r="D1334" s="308">
        <f>Conso!D75</f>
        <v>21</v>
      </c>
      <c r="E1334" s="266">
        <v>1</v>
      </c>
      <c r="F1334" s="266">
        <v>2</v>
      </c>
      <c r="G1334" s="266">
        <v>3</v>
      </c>
      <c r="H1334" s="271" t="s">
        <v>129</v>
      </c>
      <c r="I1334" s="309" t="s">
        <v>130</v>
      </c>
    </row>
    <row r="1335" spans="1:9" ht="19.5" customHeight="1" x14ac:dyDescent="0.2">
      <c r="C1335" s="48"/>
      <c r="D1335" s="572" t="s">
        <v>131</v>
      </c>
      <c r="E1335" s="264"/>
      <c r="F1335" s="264"/>
      <c r="G1335" s="264"/>
      <c r="H1335" s="46"/>
      <c r="I1335" s="310"/>
    </row>
    <row r="1336" spans="1:9" ht="19.5" customHeight="1" x14ac:dyDescent="0.2">
      <c r="C1336"/>
      <c r="D1336" s="572" t="s">
        <v>132</v>
      </c>
      <c r="E1336" s="264"/>
      <c r="F1336" s="264"/>
      <c r="G1336" s="264"/>
      <c r="H1336" s="46"/>
      <c r="I1336" s="311"/>
    </row>
    <row r="1337" spans="1:9" ht="19.5" customHeight="1" thickBot="1" x14ac:dyDescent="0.25">
      <c r="C1337"/>
      <c r="D1337" s="574" t="s">
        <v>133</v>
      </c>
      <c r="E1337" s="265"/>
      <c r="F1337" s="265"/>
      <c r="G1337" s="265"/>
      <c r="H1337" s="272"/>
      <c r="I1337" s="312"/>
    </row>
    <row r="1338" spans="1:9" ht="19.5" customHeight="1" x14ac:dyDescent="0.2">
      <c r="C1338"/>
      <c r="D1338"/>
      <c r="E1338"/>
      <c r="F1338" s="313" t="s">
        <v>129</v>
      </c>
      <c r="G1338"/>
      <c r="H1338"/>
    </row>
    <row r="1339" spans="1:9" ht="19.5" customHeight="1" x14ac:dyDescent="0.2">
      <c r="C1339"/>
      <c r="D1339"/>
      <c r="E1339"/>
      <c r="F1339" s="46"/>
      <c r="G1339"/>
      <c r="H1339"/>
    </row>
    <row r="1340" spans="1:9" ht="19.5" customHeight="1" x14ac:dyDescent="0.2">
      <c r="C1340" s="44"/>
      <c r="D1340" s="44"/>
      <c r="E1340" s="44"/>
      <c r="F1340" s="44"/>
      <c r="G1340" s="44"/>
      <c r="H1340" s="44"/>
      <c r="I1340" s="47"/>
    </row>
    <row r="1341" spans="1:9" ht="19.5" customHeight="1" x14ac:dyDescent="0.2">
      <c r="C1341"/>
      <c r="D1341"/>
      <c r="E1341"/>
      <c r="F1341"/>
      <c r="G1341"/>
      <c r="H1341"/>
      <c r="I1341" s="47"/>
    </row>
    <row r="1342" spans="1:9" ht="19.5" customHeight="1" x14ac:dyDescent="0.2">
      <c r="C1342"/>
      <c r="D1342"/>
      <c r="E1342"/>
      <c r="F1342"/>
      <c r="G1342"/>
      <c r="H1342"/>
      <c r="I1342" s="47"/>
    </row>
    <row r="1343" spans="1:9" ht="19.5" customHeight="1" x14ac:dyDescent="0.2">
      <c r="C1343"/>
      <c r="D1343"/>
      <c r="E1343"/>
      <c r="F1343"/>
      <c r="G1343"/>
      <c r="H1343"/>
      <c r="I1343" s="47"/>
    </row>
    <row r="1344" spans="1:9" ht="19.5" customHeight="1" x14ac:dyDescent="0.2">
      <c r="C1344"/>
      <c r="D1344"/>
      <c r="E1344"/>
      <c r="F1344"/>
      <c r="G1344"/>
      <c r="H1344"/>
    </row>
    <row r="1345" spans="1:9" ht="19.5" customHeight="1" x14ac:dyDescent="0.2">
      <c r="C1345"/>
      <c r="D1345" s="48"/>
      <c r="E1345" s="48"/>
      <c r="F1345" s="48"/>
      <c r="G1345" s="48"/>
      <c r="H1345" s="48"/>
    </row>
    <row r="1346" spans="1:9" ht="19.5" customHeight="1" x14ac:dyDescent="0.2">
      <c r="C1346"/>
      <c r="D1346" s="48"/>
      <c r="E1346" s="48"/>
      <c r="F1346"/>
      <c r="G1346" s="48"/>
      <c r="H1346" s="48"/>
    </row>
    <row r="1347" spans="1:9" ht="19.5" customHeight="1" x14ac:dyDescent="0.2">
      <c r="C1347"/>
      <c r="D1347" s="48"/>
      <c r="E1347" s="48"/>
      <c r="F1347" s="48"/>
      <c r="G1347" s="48"/>
      <c r="H1347" s="48"/>
    </row>
    <row r="1348" spans="1:9" ht="19.5" customHeight="1" x14ac:dyDescent="0.2">
      <c r="C1348"/>
      <c r="D1348" s="48"/>
      <c r="E1348" s="48"/>
      <c r="F1348" s="48"/>
      <c r="G1348" s="48"/>
      <c r="H1348" s="48"/>
    </row>
    <row r="1349" spans="1:9" ht="19.5" customHeight="1" x14ac:dyDescent="0.2">
      <c r="C1349"/>
      <c r="D1349" s="48"/>
      <c r="E1349" s="48"/>
      <c r="F1349" s="48"/>
      <c r="G1349" s="48"/>
      <c r="H1349" s="48"/>
    </row>
    <row r="1350" spans="1:9" ht="19.5" customHeight="1" x14ac:dyDescent="0.2">
      <c r="H1350" s="43"/>
    </row>
    <row r="1351" spans="1:9" ht="19.5" customHeight="1" x14ac:dyDescent="0.2">
      <c r="C1351" s="39" t="s">
        <v>169</v>
      </c>
      <c r="D1351" s="40"/>
      <c r="E1351" s="40"/>
      <c r="F1351" s="41"/>
      <c r="G1351" s="41"/>
      <c r="H1351" s="42"/>
    </row>
    <row r="1352" spans="1:9" ht="19.5" customHeight="1" x14ac:dyDescent="0.2">
      <c r="C1352"/>
      <c r="D1352"/>
      <c r="E1352"/>
      <c r="F1352"/>
      <c r="G1352"/>
      <c r="H1352" s="45"/>
    </row>
    <row r="1353" spans="1:9" ht="19.5" customHeight="1" x14ac:dyDescent="0.2">
      <c r="C1353"/>
      <c r="D1353"/>
      <c r="E1353"/>
      <c r="F1353"/>
      <c r="G1353"/>
      <c r="H1353" s="45"/>
    </row>
    <row r="1354" spans="1:9" ht="19.5" customHeight="1" thickBot="1" x14ac:dyDescent="0.25">
      <c r="C1354" s="306" t="str">
        <f>$C$943</f>
        <v>Consolante série 3</v>
      </c>
      <c r="D1354"/>
      <c r="E1354"/>
      <c r="F1354"/>
      <c r="G1354"/>
      <c r="H1354" s="45"/>
    </row>
    <row r="1355" spans="1:9" ht="19.5" customHeight="1" thickBot="1" x14ac:dyDescent="0.25">
      <c r="A1355">
        <f>A1334+1</f>
        <v>70</v>
      </c>
      <c r="C1355" s="307" t="str">
        <f>VLOOKUP(A1355,nom,2,FALSE)</f>
        <v/>
      </c>
      <c r="D1355" s="308">
        <f>Conso!D76</f>
        <v>22</v>
      </c>
      <c r="E1355" s="266">
        <v>1</v>
      </c>
      <c r="F1355" s="266">
        <v>2</v>
      </c>
      <c r="G1355" s="266">
        <v>3</v>
      </c>
      <c r="H1355" s="271" t="s">
        <v>129</v>
      </c>
      <c r="I1355" s="309" t="s">
        <v>130</v>
      </c>
    </row>
    <row r="1356" spans="1:9" ht="19.5" customHeight="1" x14ac:dyDescent="0.2">
      <c r="C1356" s="48"/>
      <c r="D1356" s="572" t="s">
        <v>131</v>
      </c>
      <c r="E1356" s="264"/>
      <c r="F1356" s="264"/>
      <c r="G1356" s="264"/>
      <c r="H1356" s="46"/>
      <c r="I1356" s="310"/>
    </row>
    <row r="1357" spans="1:9" ht="19.5" customHeight="1" x14ac:dyDescent="0.2">
      <c r="C1357"/>
      <c r="D1357" s="572" t="s">
        <v>132</v>
      </c>
      <c r="E1357" s="264"/>
      <c r="F1357" s="264"/>
      <c r="G1357" s="264"/>
      <c r="H1357" s="46"/>
      <c r="I1357" s="311"/>
    </row>
    <row r="1358" spans="1:9" ht="19.5" customHeight="1" thickBot="1" x14ac:dyDescent="0.25">
      <c r="C1358"/>
      <c r="D1358" s="574" t="s">
        <v>133</v>
      </c>
      <c r="E1358" s="265"/>
      <c r="F1358" s="265"/>
      <c r="G1358" s="265"/>
      <c r="H1358" s="272"/>
      <c r="I1358" s="312"/>
    </row>
    <row r="1359" spans="1:9" ht="19.5" customHeight="1" x14ac:dyDescent="0.2">
      <c r="C1359"/>
      <c r="D1359"/>
      <c r="E1359"/>
      <c r="F1359" s="313" t="s">
        <v>129</v>
      </c>
      <c r="G1359"/>
      <c r="H1359"/>
    </row>
    <row r="1360" spans="1:9" ht="19.5" customHeight="1" x14ac:dyDescent="0.2">
      <c r="C1360"/>
      <c r="D1360"/>
      <c r="E1360"/>
      <c r="F1360" s="46"/>
      <c r="G1360"/>
      <c r="H1360"/>
    </row>
    <row r="1361" spans="1:9" ht="19.5" customHeight="1" x14ac:dyDescent="0.2">
      <c r="C1361" s="44"/>
      <c r="D1361" s="44"/>
      <c r="E1361" s="44"/>
      <c r="F1361" s="44"/>
      <c r="G1361" s="44"/>
      <c r="H1361" s="44"/>
      <c r="I1361" s="47"/>
    </row>
    <row r="1362" spans="1:9" ht="19.5" customHeight="1" x14ac:dyDescent="0.2">
      <c r="C1362"/>
      <c r="D1362"/>
      <c r="E1362"/>
      <c r="F1362"/>
      <c r="G1362"/>
      <c r="H1362"/>
      <c r="I1362" s="47"/>
    </row>
    <row r="1363" spans="1:9" ht="19.5" customHeight="1" x14ac:dyDescent="0.2">
      <c r="C1363"/>
      <c r="D1363"/>
      <c r="E1363"/>
      <c r="F1363"/>
      <c r="G1363"/>
      <c r="H1363"/>
      <c r="I1363" s="47"/>
    </row>
    <row r="1364" spans="1:9" ht="19.5" customHeight="1" x14ac:dyDescent="0.2">
      <c r="C1364"/>
      <c r="D1364"/>
      <c r="E1364"/>
      <c r="F1364"/>
      <c r="G1364"/>
      <c r="H1364"/>
      <c r="I1364" s="47"/>
    </row>
    <row r="1365" spans="1:9" ht="19.5" customHeight="1" x14ac:dyDescent="0.2">
      <c r="C1365"/>
      <c r="D1365"/>
      <c r="E1365"/>
      <c r="F1365"/>
      <c r="G1365"/>
      <c r="H1365"/>
    </row>
    <row r="1366" spans="1:9" ht="19.5" customHeight="1" x14ac:dyDescent="0.2">
      <c r="C1366"/>
      <c r="D1366" s="48"/>
      <c r="E1366" s="48"/>
      <c r="F1366" s="48"/>
      <c r="G1366" s="48"/>
      <c r="H1366" s="48"/>
    </row>
    <row r="1367" spans="1:9" ht="19.5" customHeight="1" x14ac:dyDescent="0.2">
      <c r="C1367"/>
      <c r="D1367" s="48"/>
      <c r="E1367" s="48"/>
      <c r="F1367"/>
      <c r="G1367" s="48"/>
      <c r="H1367" s="48"/>
    </row>
    <row r="1368" spans="1:9" ht="19.5" customHeight="1" x14ac:dyDescent="0.2">
      <c r="C1368"/>
      <c r="D1368" s="48"/>
      <c r="E1368" s="48"/>
      <c r="F1368" s="48"/>
      <c r="G1368" s="48"/>
      <c r="H1368" s="48"/>
    </row>
    <row r="1369" spans="1:9" ht="19.5" customHeight="1" x14ac:dyDescent="0.2">
      <c r="C1369" s="39" t="s">
        <v>169</v>
      </c>
      <c r="D1369" s="40"/>
      <c r="E1369" s="40"/>
      <c r="F1369" s="41"/>
      <c r="G1369" s="41"/>
      <c r="H1369" s="42"/>
    </row>
    <row r="1370" spans="1:9" ht="19.5" customHeight="1" x14ac:dyDescent="0.2">
      <c r="C1370"/>
      <c r="D1370"/>
      <c r="E1370"/>
      <c r="F1370"/>
      <c r="G1370"/>
      <c r="H1370" s="45"/>
    </row>
    <row r="1371" spans="1:9" ht="19.5" customHeight="1" x14ac:dyDescent="0.2">
      <c r="C1371"/>
      <c r="D1371"/>
      <c r="E1371"/>
      <c r="F1371"/>
      <c r="G1371"/>
      <c r="H1371" s="45"/>
    </row>
    <row r="1372" spans="1:9" ht="19.5" customHeight="1" thickBot="1" x14ac:dyDescent="0.25">
      <c r="C1372" s="306" t="str">
        <f>$C$943</f>
        <v>Consolante série 3</v>
      </c>
      <c r="D1372"/>
      <c r="E1372"/>
      <c r="F1372"/>
      <c r="G1372"/>
      <c r="H1372" s="45"/>
    </row>
    <row r="1373" spans="1:9" ht="19.5" customHeight="1" thickBot="1" x14ac:dyDescent="0.25">
      <c r="A1373">
        <v>71</v>
      </c>
      <c r="C1373" s="307" t="str">
        <f>VLOOKUP(A1373,nom,2,FALSE)</f>
        <v/>
      </c>
      <c r="D1373" s="308">
        <f>Conso!D77</f>
        <v>23</v>
      </c>
      <c r="E1373" s="266">
        <v>1</v>
      </c>
      <c r="F1373" s="266">
        <v>2</v>
      </c>
      <c r="G1373" s="266">
        <v>3</v>
      </c>
      <c r="H1373" s="271" t="s">
        <v>129</v>
      </c>
      <c r="I1373" s="309" t="s">
        <v>130</v>
      </c>
    </row>
    <row r="1374" spans="1:9" ht="19.5" customHeight="1" x14ac:dyDescent="0.2">
      <c r="C1374" s="48"/>
      <c r="D1374" s="572" t="s">
        <v>131</v>
      </c>
      <c r="E1374" s="264"/>
      <c r="F1374" s="264"/>
      <c r="G1374" s="264"/>
      <c r="H1374" s="46"/>
      <c r="I1374" s="310"/>
    </row>
    <row r="1375" spans="1:9" ht="19.5" customHeight="1" x14ac:dyDescent="0.2">
      <c r="C1375"/>
      <c r="D1375" s="572" t="s">
        <v>132</v>
      </c>
      <c r="E1375" s="264"/>
      <c r="F1375" s="264"/>
      <c r="G1375" s="264"/>
      <c r="H1375" s="46"/>
      <c r="I1375" s="311"/>
    </row>
    <row r="1376" spans="1:9" ht="19.5" customHeight="1" thickBot="1" x14ac:dyDescent="0.25">
      <c r="C1376"/>
      <c r="D1376" s="574" t="s">
        <v>133</v>
      </c>
      <c r="E1376" s="265"/>
      <c r="F1376" s="265"/>
      <c r="G1376" s="265"/>
      <c r="H1376" s="272"/>
      <c r="I1376" s="312"/>
    </row>
    <row r="1377" spans="3:8" ht="19.5" customHeight="1" x14ac:dyDescent="0.2">
      <c r="C1377"/>
      <c r="D1377"/>
      <c r="E1377"/>
      <c r="F1377" s="313" t="s">
        <v>129</v>
      </c>
      <c r="G1377"/>
      <c r="H1377"/>
    </row>
    <row r="1378" spans="3:8" ht="19.5" customHeight="1" x14ac:dyDescent="0.2">
      <c r="C1378"/>
      <c r="D1378"/>
      <c r="E1378"/>
      <c r="F1378" s="46"/>
      <c r="G1378"/>
      <c r="H1378"/>
    </row>
    <row r="1379" spans="3:8" ht="19.5" customHeight="1" x14ac:dyDescent="0.2">
      <c r="C1379" s="44"/>
      <c r="D1379" s="44"/>
      <c r="E1379" s="44"/>
      <c r="F1379" s="44"/>
      <c r="G1379" s="44"/>
      <c r="H1379" s="44"/>
    </row>
    <row r="1380" spans="3:8" ht="19.5" customHeight="1" x14ac:dyDescent="0.2">
      <c r="C1380"/>
      <c r="D1380"/>
      <c r="E1380"/>
      <c r="F1380"/>
      <c r="G1380"/>
      <c r="H1380"/>
    </row>
    <row r="1381" spans="3:8" ht="19.5" customHeight="1" x14ac:dyDescent="0.2">
      <c r="C1381"/>
      <c r="D1381"/>
      <c r="E1381"/>
      <c r="F1381"/>
      <c r="G1381"/>
      <c r="H1381"/>
    </row>
    <row r="1382" spans="3:8" ht="19.5" customHeight="1" x14ac:dyDescent="0.2">
      <c r="C1382"/>
      <c r="D1382"/>
      <c r="E1382"/>
      <c r="F1382"/>
      <c r="G1382"/>
      <c r="H1382"/>
    </row>
    <row r="1383" spans="3:8" ht="19.5" customHeight="1" x14ac:dyDescent="0.2">
      <c r="C1383"/>
      <c r="D1383"/>
      <c r="E1383"/>
      <c r="F1383"/>
      <c r="G1383"/>
      <c r="H1383"/>
    </row>
    <row r="1384" spans="3:8" ht="19.5" customHeight="1" x14ac:dyDescent="0.2">
      <c r="C1384"/>
      <c r="D1384" s="48"/>
      <c r="E1384" s="48"/>
      <c r="F1384" s="48"/>
      <c r="G1384" s="48"/>
      <c r="H1384" s="48"/>
    </row>
    <row r="1385" spans="3:8" ht="19.5" customHeight="1" x14ac:dyDescent="0.2">
      <c r="C1385"/>
      <c r="D1385" s="48"/>
      <c r="E1385" s="48"/>
      <c r="F1385"/>
      <c r="G1385" s="48"/>
      <c r="H1385" s="48"/>
    </row>
    <row r="1386" spans="3:8" ht="19.5" customHeight="1" x14ac:dyDescent="0.2">
      <c r="C1386"/>
      <c r="D1386" s="48"/>
      <c r="E1386" s="48"/>
      <c r="F1386" s="48"/>
      <c r="G1386" s="48"/>
      <c r="H1386" s="48"/>
    </row>
    <row r="1387" spans="3:8" ht="19.5" customHeight="1" x14ac:dyDescent="0.2">
      <c r="C1387"/>
      <c r="D1387" s="48"/>
      <c r="E1387" s="48"/>
      <c r="F1387" s="48"/>
      <c r="G1387" s="48"/>
      <c r="H1387" s="48"/>
    </row>
    <row r="1388" spans="3:8" ht="19.5" customHeight="1" x14ac:dyDescent="0.2">
      <c r="C1388"/>
      <c r="D1388" s="48"/>
      <c r="E1388" s="48"/>
      <c r="F1388" s="48"/>
      <c r="G1388" s="48"/>
      <c r="H1388" s="48"/>
    </row>
    <row r="1389" spans="3:8" ht="19.5" customHeight="1" x14ac:dyDescent="0.2">
      <c r="H1389" s="43"/>
    </row>
    <row r="1390" spans="3:8" ht="19.5" customHeight="1" x14ac:dyDescent="0.2">
      <c r="C1390" s="39" t="s">
        <v>169</v>
      </c>
      <c r="D1390" s="40"/>
      <c r="E1390" s="40"/>
      <c r="F1390" s="41"/>
      <c r="G1390" s="41"/>
      <c r="H1390" s="42"/>
    </row>
    <row r="1391" spans="3:8" ht="19.5" customHeight="1" x14ac:dyDescent="0.2">
      <c r="C1391"/>
      <c r="D1391"/>
      <c r="E1391"/>
      <c r="F1391"/>
      <c r="G1391"/>
      <c r="H1391" s="45"/>
    </row>
    <row r="1392" spans="3:8" ht="19.5" customHeight="1" x14ac:dyDescent="0.2">
      <c r="C1392"/>
      <c r="D1392"/>
      <c r="E1392"/>
      <c r="F1392"/>
      <c r="G1392"/>
      <c r="H1392" s="45"/>
    </row>
    <row r="1393" spans="1:9" ht="19.5" customHeight="1" thickBot="1" x14ac:dyDescent="0.25">
      <c r="C1393" s="306" t="str">
        <f>$C$943</f>
        <v>Consolante série 3</v>
      </c>
      <c r="D1393"/>
      <c r="E1393"/>
      <c r="F1393"/>
      <c r="G1393"/>
      <c r="H1393" s="45"/>
    </row>
    <row r="1394" spans="1:9" ht="19.5" customHeight="1" thickBot="1" x14ac:dyDescent="0.25">
      <c r="A1394">
        <v>72</v>
      </c>
      <c r="C1394" s="307" t="str">
        <f>VLOOKUP(A1394,nom,2,FALSE)</f>
        <v/>
      </c>
      <c r="D1394" s="308">
        <f>Conso!D78</f>
        <v>24</v>
      </c>
      <c r="E1394" s="266">
        <v>1</v>
      </c>
      <c r="F1394" s="266">
        <v>2</v>
      </c>
      <c r="G1394" s="266">
        <v>3</v>
      </c>
      <c r="H1394" s="271" t="s">
        <v>129</v>
      </c>
      <c r="I1394" s="309" t="s">
        <v>130</v>
      </c>
    </row>
    <row r="1395" spans="1:9" ht="19.5" customHeight="1" x14ac:dyDescent="0.2">
      <c r="C1395" s="48"/>
      <c r="D1395" s="572" t="s">
        <v>131</v>
      </c>
      <c r="E1395" s="264"/>
      <c r="F1395" s="264"/>
      <c r="G1395" s="264"/>
      <c r="H1395" s="46"/>
      <c r="I1395" s="310"/>
    </row>
    <row r="1396" spans="1:9" ht="19.5" customHeight="1" x14ac:dyDescent="0.2">
      <c r="C1396"/>
      <c r="D1396" s="572" t="s">
        <v>132</v>
      </c>
      <c r="E1396" s="264"/>
      <c r="F1396" s="264"/>
      <c r="G1396" s="264"/>
      <c r="H1396" s="46"/>
      <c r="I1396" s="311"/>
    </row>
    <row r="1397" spans="1:9" ht="19.5" customHeight="1" thickBot="1" x14ac:dyDescent="0.25">
      <c r="C1397"/>
      <c r="D1397" s="574" t="s">
        <v>133</v>
      </c>
      <c r="E1397" s="265"/>
      <c r="F1397" s="265"/>
      <c r="G1397" s="265"/>
      <c r="H1397" s="272"/>
      <c r="I1397" s="312"/>
    </row>
    <row r="1398" spans="1:9" ht="19.5" customHeight="1" x14ac:dyDescent="0.2">
      <c r="C1398"/>
      <c r="D1398"/>
      <c r="E1398"/>
      <c r="F1398" s="313" t="s">
        <v>129</v>
      </c>
      <c r="G1398"/>
      <c r="H1398"/>
    </row>
    <row r="1399" spans="1:9" ht="19.5" customHeight="1" x14ac:dyDescent="0.2">
      <c r="C1399"/>
      <c r="D1399"/>
      <c r="E1399"/>
      <c r="F1399" s="46"/>
      <c r="G1399"/>
      <c r="H1399"/>
    </row>
    <row r="1400" spans="1:9" ht="19.5" customHeight="1" x14ac:dyDescent="0.2">
      <c r="C1400" s="44"/>
      <c r="D1400" s="44"/>
      <c r="E1400" s="44"/>
      <c r="F1400" s="44"/>
      <c r="G1400" s="44"/>
      <c r="H1400" s="44"/>
    </row>
    <row r="1401" spans="1:9" ht="19.5" customHeight="1" x14ac:dyDescent="0.2">
      <c r="C1401"/>
      <c r="D1401"/>
      <c r="E1401"/>
      <c r="F1401"/>
      <c r="G1401"/>
      <c r="H1401"/>
    </row>
    <row r="1402" spans="1:9" ht="19.5" customHeight="1" x14ac:dyDescent="0.2">
      <c r="C1402"/>
      <c r="D1402"/>
      <c r="E1402"/>
      <c r="F1402"/>
      <c r="G1402"/>
      <c r="H1402"/>
    </row>
    <row r="1403" spans="1:9" ht="19.5" customHeight="1" x14ac:dyDescent="0.2">
      <c r="C1403"/>
      <c r="D1403"/>
      <c r="E1403"/>
      <c r="F1403"/>
      <c r="G1403"/>
      <c r="H1403"/>
    </row>
    <row r="1404" spans="1:9" ht="19.5" customHeight="1" x14ac:dyDescent="0.2">
      <c r="C1404"/>
      <c r="D1404"/>
      <c r="E1404"/>
      <c r="F1404"/>
      <c r="G1404"/>
      <c r="H1404"/>
    </row>
    <row r="1405" spans="1:9" ht="19.5" customHeight="1" x14ac:dyDescent="0.2">
      <c r="C1405"/>
      <c r="D1405" s="48"/>
      <c r="E1405" s="48"/>
      <c r="F1405" s="48"/>
      <c r="G1405" s="48"/>
      <c r="H1405" s="48"/>
    </row>
    <row r="1406" spans="1:9" ht="19.5" customHeight="1" x14ac:dyDescent="0.2">
      <c r="C1406"/>
      <c r="D1406" s="48"/>
      <c r="E1406" s="48"/>
      <c r="F1406"/>
      <c r="G1406" s="48"/>
      <c r="H1406" s="48"/>
    </row>
    <row r="1407" spans="1:9" ht="19.5" customHeight="1" x14ac:dyDescent="0.2">
      <c r="C1407"/>
      <c r="D1407" s="48"/>
      <c r="E1407" s="48"/>
      <c r="F1407" s="48"/>
      <c r="G1407" s="48"/>
      <c r="H1407" s="48"/>
    </row>
  </sheetData>
  <sheetProtection sheet="1" objects="1" scenarios="1" selectLockedCells="1"/>
  <printOptions horizontalCentered="1" verticalCentered="1"/>
  <pageMargins left="0.70866141732283472" right="0.70866141732283472" top="0.43307086614173229" bottom="0.39370078740157483" header="0.70866141732283472" footer="0.11811023622047245"/>
  <pageSetup paperSize="9" scale="105" orientation="portrait" r:id="rId1"/>
  <headerFooter alignWithMargins="0">
    <oddFooter>&amp;R&amp;"Tahoma,Gras"&amp;16&amp;P</oddFooter>
  </headerFooter>
  <rowBreaks count="35" manualBreakCount="35">
    <brk id="42" min="2" max="8" man="1"/>
    <brk id="81" min="2" max="8" man="1"/>
    <brk id="120" min="2" max="8" man="1"/>
    <brk id="159" min="2" max="8" man="1"/>
    <brk id="198" min="2" max="8" man="1"/>
    <brk id="237" min="2" max="8" man="1"/>
    <brk id="276" min="2" max="8" man="1"/>
    <brk id="315" min="2" max="8" man="1"/>
    <brk id="354" min="2" max="8" man="1"/>
    <brk id="393" min="2" max="8" man="1"/>
    <brk id="432" min="2" max="8" man="1"/>
    <brk id="471" min="2" max="8" man="1"/>
    <brk id="510" min="2" max="8" man="1"/>
    <brk id="549" min="2" max="8" man="1"/>
    <brk id="588" min="2" max="8" man="1"/>
    <brk id="627" min="2" max="8" man="1"/>
    <brk id="666" min="2" max="8" man="1"/>
    <brk id="705" min="2" max="8" man="1"/>
    <brk id="744" min="2" max="8" man="1"/>
    <brk id="783" min="2" max="8" man="1"/>
    <brk id="822" min="2" max="8" man="1"/>
    <brk id="861" min="2" max="8" man="1"/>
    <brk id="900" min="2" max="8" man="1"/>
    <brk id="939" min="2" max="8" man="1"/>
    <brk id="978" min="2" max="8" man="1"/>
    <brk id="1017" min="2" max="8" man="1"/>
    <brk id="1056" min="2" max="8" man="1"/>
    <brk id="1095" min="2" max="8" man="1"/>
    <brk id="1134" min="2" max="8" man="1"/>
    <brk id="1173" min="2" max="8" man="1"/>
    <brk id="1212" min="2" max="8" man="1"/>
    <brk id="1251" min="2" max="8" man="1"/>
    <brk id="1290" min="2" max="8" man="1"/>
    <brk id="1329" min="2" max="8" man="1"/>
    <brk id="1368" min="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30</vt:i4>
      </vt:variant>
    </vt:vector>
  </HeadingPairs>
  <TitlesOfParts>
    <vt:vector size="52" baseType="lpstr">
      <vt:lpstr>Fonctionnement</vt:lpstr>
      <vt:lpstr>Inscrits</vt:lpstr>
      <vt:lpstr>Equipes</vt:lpstr>
      <vt:lpstr>Qualifs Print</vt:lpstr>
      <vt:lpstr>Qualifs</vt:lpstr>
      <vt:lpstr>Classement</vt:lpstr>
      <vt:lpstr>Class</vt:lpstr>
      <vt:lpstr>Conso</vt:lpstr>
      <vt:lpstr>Conso Print</vt:lpstr>
      <vt:lpstr>ClCons</vt:lpstr>
      <vt:lpstr>T0</vt:lpstr>
      <vt:lpstr>T1_Print</vt:lpstr>
      <vt:lpstr>T1</vt:lpstr>
      <vt:lpstr>T2_Print</vt:lpstr>
      <vt:lpstr>T2</vt:lpstr>
      <vt:lpstr>T3_Print</vt:lpstr>
      <vt:lpstr>T3</vt:lpstr>
      <vt:lpstr>DF_Print</vt:lpstr>
      <vt:lpstr>DF</vt:lpstr>
      <vt:lpstr>Fin</vt:lpstr>
      <vt:lpstr>FinTV</vt:lpstr>
      <vt:lpstr>Stats</vt:lpstr>
      <vt:lpstr>Inscrits!Impression_des_titres</vt:lpstr>
      <vt:lpstr>DF_Print!man</vt:lpstr>
      <vt:lpstr>T1_Print!man</vt:lpstr>
      <vt:lpstr>T2_Print!man</vt:lpstr>
      <vt:lpstr>T3_Print!man</vt:lpstr>
      <vt:lpstr>'Conso Print'!nom</vt:lpstr>
      <vt:lpstr>DF_Print!nom</vt:lpstr>
      <vt:lpstr>Fonctionnement!nom</vt:lpstr>
      <vt:lpstr>T1_Print!nom</vt:lpstr>
      <vt:lpstr>T2_Print!nom</vt:lpstr>
      <vt:lpstr>T3_Print!nom</vt:lpstr>
      <vt:lpstr>nom</vt:lpstr>
      <vt:lpstr>Classement!Zone_d_impression</vt:lpstr>
      <vt:lpstr>Conso!Zone_d_impression</vt:lpstr>
      <vt:lpstr>'Conso Print'!Zone_d_impression</vt:lpstr>
      <vt:lpstr>DF!Zone_d_impression</vt:lpstr>
      <vt:lpstr>DF_Print!Zone_d_impression</vt:lpstr>
      <vt:lpstr>Equipes!Zone_d_impression</vt:lpstr>
      <vt:lpstr>Fin!Zone_d_impression</vt:lpstr>
      <vt:lpstr>FinTV!Zone_d_impression</vt:lpstr>
      <vt:lpstr>Inscrits!Zone_d_impression</vt:lpstr>
      <vt:lpstr>Qualifs!Zone_d_impression</vt:lpstr>
      <vt:lpstr>'Qualifs Print'!Zone_d_impression</vt:lpstr>
      <vt:lpstr>T0!Zone_d_impression</vt:lpstr>
      <vt:lpstr>'T1'!Zone_d_impression</vt:lpstr>
      <vt:lpstr>T1_Print!Zone_d_impression</vt:lpstr>
      <vt:lpstr>'T2'!Zone_d_impression</vt:lpstr>
      <vt:lpstr>T2_Print!Zone_d_impression</vt:lpstr>
      <vt:lpstr>'T3'!Zone_d_impression</vt:lpstr>
      <vt:lpstr>T3_Print!Zone_d_impression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Portable</dc:creator>
  <cp:keywords/>
  <dc:description/>
  <cp:lastModifiedBy>Marie-Noëlle Guitton</cp:lastModifiedBy>
  <cp:revision/>
  <dcterms:created xsi:type="dcterms:W3CDTF">2013-11-16T05:21:18Z</dcterms:created>
  <dcterms:modified xsi:type="dcterms:W3CDTF">2026-03-29T15:25:20Z</dcterms:modified>
  <cp:category/>
  <cp:contentStatus/>
</cp:coreProperties>
</file>